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zbuero\3.32\Hochwasser 2021\Formulare\Anträge und Anlagen beschreibbare PDF\"/>
    </mc:Choice>
  </mc:AlternateContent>
  <workbookProtection workbookPassword="CDD7" lockStructure="1"/>
  <bookViews>
    <workbookView xWindow="0" yWindow="0" windowWidth="23040" windowHeight="8610"/>
  </bookViews>
  <sheets>
    <sheet name="Eingabemaske" sheetId="2" r:id="rId1"/>
    <sheet name="Referenzwerte" sheetId="5" r:id="rId2"/>
    <sheet name="Entwicklertools" sheetId="3" state="hidden" r:id="rId3"/>
  </sheets>
  <definedNames>
    <definedName name="_xlnm.Print_Area" localSheetId="0">Eingabemaske!$A$1:$P$50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2" l="1"/>
  <c r="V21" i="5"/>
  <c r="V20" i="5"/>
  <c r="I31" i="5" l="1"/>
  <c r="I32" i="5"/>
  <c r="I33" i="5"/>
  <c r="I34" i="5"/>
  <c r="I35" i="5"/>
  <c r="I36" i="5"/>
  <c r="I37" i="5"/>
  <c r="I38" i="5"/>
  <c r="I39" i="5"/>
  <c r="I40" i="5"/>
  <c r="I41" i="5"/>
  <c r="I42" i="5"/>
  <c r="I43" i="5"/>
  <c r="I44" i="5"/>
  <c r="I45" i="5"/>
  <c r="I46" i="5"/>
  <c r="G31" i="5"/>
  <c r="G32" i="5"/>
  <c r="G33" i="5"/>
  <c r="G34" i="5"/>
  <c r="G35" i="5"/>
  <c r="G36" i="5"/>
  <c r="G37" i="5"/>
  <c r="G38" i="5"/>
  <c r="G39" i="5"/>
  <c r="G40" i="5"/>
  <c r="G41" i="5"/>
  <c r="G42" i="5"/>
  <c r="G43" i="5"/>
  <c r="G44" i="5"/>
  <c r="G45" i="5"/>
  <c r="G46" i="5"/>
  <c r="E31" i="5"/>
  <c r="E32" i="5"/>
  <c r="E33" i="5"/>
  <c r="E34" i="5"/>
  <c r="E35" i="5"/>
  <c r="E36" i="5"/>
  <c r="E37" i="5"/>
  <c r="E38" i="5"/>
  <c r="E39" i="5"/>
  <c r="E40" i="5"/>
  <c r="E41" i="5"/>
  <c r="E42" i="5"/>
  <c r="E43" i="5"/>
  <c r="E44" i="5"/>
  <c r="E45" i="5"/>
  <c r="E46" i="5"/>
  <c r="C31" i="5"/>
  <c r="C32" i="5"/>
  <c r="C33" i="5"/>
  <c r="C34" i="5"/>
  <c r="C35" i="5"/>
  <c r="C36" i="5"/>
  <c r="C37" i="5"/>
  <c r="C38" i="5"/>
  <c r="C39" i="5"/>
  <c r="C40" i="5"/>
  <c r="C41" i="5"/>
  <c r="C42" i="5"/>
  <c r="C43" i="5"/>
  <c r="C44" i="5"/>
  <c r="C45" i="5"/>
  <c r="C46" i="5"/>
  <c r="K10" i="2" l="1"/>
  <c r="K12" i="2"/>
  <c r="K14" i="2"/>
  <c r="K15" i="2"/>
  <c r="K16" i="2"/>
  <c r="K17" i="2"/>
  <c r="K18" i="2"/>
  <c r="K19" i="2"/>
  <c r="K20" i="2"/>
  <c r="K21" i="2"/>
  <c r="K22" i="2"/>
  <c r="K23" i="2"/>
  <c r="K24" i="2"/>
  <c r="K25" i="2"/>
  <c r="K26" i="2"/>
  <c r="K27" i="2"/>
  <c r="K28" i="2"/>
  <c r="K29" i="2"/>
  <c r="K30" i="2"/>
  <c r="K31" i="2"/>
  <c r="K32" i="2"/>
  <c r="K13" i="2"/>
  <c r="S7" i="5" l="1"/>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M32" i="5"/>
  <c r="M31" i="5"/>
  <c r="M30" i="5"/>
  <c r="M29" i="5"/>
  <c r="M28" i="5"/>
  <c r="M27" i="5"/>
  <c r="M26" i="5"/>
  <c r="M25" i="5"/>
  <c r="M24" i="5"/>
  <c r="M23" i="5"/>
  <c r="M22" i="5"/>
  <c r="M21" i="5"/>
  <c r="M20" i="5"/>
  <c r="M19" i="5"/>
  <c r="M18" i="5"/>
  <c r="M17" i="5"/>
  <c r="M16" i="5"/>
  <c r="M15" i="5"/>
  <c r="M14" i="5"/>
  <c r="M13" i="5"/>
  <c r="M12" i="5"/>
  <c r="M11" i="5"/>
  <c r="M10" i="5"/>
  <c r="M9" i="5"/>
  <c r="M8" i="5"/>
  <c r="M7" i="5"/>
  <c r="V41" i="5"/>
  <c r="V40" i="5"/>
  <c r="V46" i="5"/>
  <c r="V45" i="5"/>
  <c r="V34" i="5"/>
  <c r="V33"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7" i="5"/>
  <c r="L13" i="2" l="1"/>
  <c r="L15" i="2"/>
  <c r="L16" i="2"/>
  <c r="L17" i="2"/>
  <c r="L18" i="2"/>
  <c r="L19" i="2"/>
  <c r="N13" i="2"/>
  <c r="N15" i="2"/>
  <c r="N16" i="2"/>
  <c r="N17" i="2"/>
  <c r="N18" i="2"/>
  <c r="N19" i="2"/>
  <c r="N20" i="2"/>
  <c r="N21" i="2"/>
  <c r="N22" i="2"/>
  <c r="N23" i="2"/>
  <c r="N24" i="2"/>
  <c r="N25" i="2"/>
  <c r="N26" i="2"/>
  <c r="N27" i="2"/>
  <c r="N28" i="2"/>
  <c r="N29" i="2"/>
  <c r="L12" i="2"/>
  <c r="N11" i="2"/>
  <c r="L20" i="2"/>
  <c r="L21" i="2"/>
  <c r="L22" i="2"/>
  <c r="L23" i="2"/>
  <c r="L24" i="2"/>
  <c r="L25" i="2"/>
  <c r="L26" i="2"/>
  <c r="L27" i="2"/>
  <c r="L28" i="2"/>
  <c r="L29" i="2"/>
  <c r="L30" i="2"/>
  <c r="L31" i="2"/>
  <c r="L32" i="2"/>
  <c r="L33" i="2"/>
  <c r="L34" i="2"/>
  <c r="L35" i="2"/>
  <c r="L36" i="2"/>
  <c r="L37" i="2"/>
  <c r="L38" i="2"/>
  <c r="L39" i="2"/>
  <c r="L40" i="2"/>
  <c r="L41" i="2"/>
  <c r="L42" i="2"/>
  <c r="L43" i="2"/>
  <c r="K8" i="5"/>
  <c r="U8" i="5" s="1"/>
  <c r="K9" i="5"/>
  <c r="U9" i="5" s="1"/>
  <c r="K10" i="5"/>
  <c r="U10" i="5" s="1"/>
  <c r="K11" i="5"/>
  <c r="U11" i="5" s="1"/>
  <c r="K12" i="5"/>
  <c r="U12" i="5" s="1"/>
  <c r="K13" i="5"/>
  <c r="U13" i="5" s="1"/>
  <c r="K14" i="5"/>
  <c r="U14" i="5" s="1"/>
  <c r="K15" i="5"/>
  <c r="U15" i="5" s="1"/>
  <c r="K16" i="5"/>
  <c r="U16" i="5" s="1"/>
  <c r="K17" i="5"/>
  <c r="U17" i="5" s="1"/>
  <c r="K18" i="5"/>
  <c r="U18" i="5" s="1"/>
  <c r="K19" i="5"/>
  <c r="U19" i="5" s="1"/>
  <c r="K20" i="5"/>
  <c r="U20" i="5" s="1"/>
  <c r="K21" i="5"/>
  <c r="U21" i="5" s="1"/>
  <c r="K22" i="5"/>
  <c r="U22" i="5" s="1"/>
  <c r="K23" i="5"/>
  <c r="U23" i="5" s="1"/>
  <c r="K24" i="5"/>
  <c r="U24" i="5" s="1"/>
  <c r="K25" i="5"/>
  <c r="U25" i="5" s="1"/>
  <c r="K26" i="5"/>
  <c r="U26" i="5" s="1"/>
  <c r="K27" i="5"/>
  <c r="U27" i="5" s="1"/>
  <c r="K28" i="5"/>
  <c r="U28" i="5" s="1"/>
  <c r="K29" i="5"/>
  <c r="U29" i="5" s="1"/>
  <c r="K30" i="5"/>
  <c r="U30" i="5" s="1"/>
  <c r="K31" i="5"/>
  <c r="U31" i="5" s="1"/>
  <c r="K32" i="5"/>
  <c r="U32" i="5" s="1"/>
  <c r="K33" i="5"/>
  <c r="U33" i="5" s="1"/>
  <c r="K34" i="5"/>
  <c r="U34" i="5" s="1"/>
  <c r="K35" i="5"/>
  <c r="U35" i="5" s="1"/>
  <c r="K36" i="5"/>
  <c r="U36" i="5" s="1"/>
  <c r="K37" i="5"/>
  <c r="U37" i="5" s="1"/>
  <c r="K38" i="5"/>
  <c r="U38" i="5" s="1"/>
  <c r="K39" i="5"/>
  <c r="U39" i="5" s="1"/>
  <c r="K40" i="5"/>
  <c r="U40" i="5" s="1"/>
  <c r="K41" i="5"/>
  <c r="U41" i="5" s="1"/>
  <c r="K42" i="5"/>
  <c r="U42" i="5" s="1"/>
  <c r="K43" i="5"/>
  <c r="U43" i="5" s="1"/>
  <c r="K44" i="5"/>
  <c r="U44" i="5" s="1"/>
  <c r="K45" i="5"/>
  <c r="U45" i="5" s="1"/>
  <c r="K46" i="5"/>
  <c r="U46" i="5" s="1"/>
  <c r="K7" i="5"/>
  <c r="U7" i="5" l="1"/>
  <c r="K11" i="2"/>
  <c r="L11" i="2" s="1"/>
  <c r="L10" i="2"/>
  <c r="E15" i="2"/>
  <c r="E16" i="2"/>
  <c r="E17" i="2"/>
  <c r="E18" i="2"/>
  <c r="E19" i="2"/>
  <c r="E20" i="2"/>
  <c r="E21" i="2"/>
  <c r="E22" i="2"/>
  <c r="E23" i="2"/>
  <c r="E24" i="2"/>
  <c r="E25" i="2"/>
  <c r="E26" i="2"/>
  <c r="E27" i="2"/>
  <c r="E28" i="2"/>
  <c r="E29" i="2"/>
  <c r="E30" i="2"/>
  <c r="E31" i="2"/>
  <c r="E32" i="2"/>
  <c r="M44" i="5"/>
  <c r="M39" i="5"/>
  <c r="E14" i="2" l="1"/>
  <c r="N14" i="2"/>
  <c r="S46" i="5"/>
  <c r="Q46" i="5"/>
  <c r="O46" i="5"/>
  <c r="M42" i="5"/>
  <c r="M43" i="5"/>
  <c r="M45" i="5"/>
  <c r="M46" i="5"/>
  <c r="L14" i="2" s="1"/>
  <c r="N30" i="2"/>
  <c r="N31" i="2"/>
  <c r="N32" i="2"/>
  <c r="O22" i="2"/>
  <c r="O23" i="2"/>
  <c r="O24" i="2"/>
  <c r="O25" i="2"/>
  <c r="O26" i="2"/>
  <c r="O27" i="2"/>
  <c r="O28" i="2"/>
  <c r="O29" i="2"/>
  <c r="O30" i="2"/>
  <c r="O31" i="2"/>
  <c r="O32" i="2"/>
  <c r="G30" i="5"/>
  <c r="G29" i="5"/>
  <c r="G28" i="5"/>
  <c r="G27" i="5"/>
  <c r="G26" i="5"/>
  <c r="G25" i="5"/>
  <c r="G24" i="5"/>
  <c r="G23" i="5"/>
  <c r="G22" i="5"/>
  <c r="G21" i="5"/>
  <c r="G20" i="5"/>
  <c r="G19" i="5"/>
  <c r="G18" i="5"/>
  <c r="G17" i="5"/>
  <c r="G16" i="5"/>
  <c r="G15" i="5"/>
  <c r="G14" i="5"/>
  <c r="G13" i="5"/>
  <c r="G12" i="5"/>
  <c r="G11" i="5"/>
  <c r="G10" i="5"/>
  <c r="G9" i="5"/>
  <c r="G8" i="5"/>
  <c r="G7" i="5"/>
  <c r="I30" i="5"/>
  <c r="I29" i="5"/>
  <c r="I28" i="5"/>
  <c r="I27" i="5"/>
  <c r="I26" i="5"/>
  <c r="I25" i="5"/>
  <c r="I24" i="5"/>
  <c r="I23" i="5"/>
  <c r="I22" i="5"/>
  <c r="I21" i="5"/>
  <c r="I20" i="5"/>
  <c r="I19" i="5"/>
  <c r="I18" i="5"/>
  <c r="I17" i="5"/>
  <c r="I16" i="5"/>
  <c r="I15" i="5"/>
  <c r="I14" i="5"/>
  <c r="I13" i="5"/>
  <c r="I12" i="5"/>
  <c r="I11" i="5"/>
  <c r="I10" i="5"/>
  <c r="I9" i="5"/>
  <c r="I8" i="5"/>
  <c r="I7" i="5"/>
  <c r="M33" i="5"/>
  <c r="M34" i="5"/>
  <c r="M35" i="5"/>
  <c r="M36" i="5"/>
  <c r="M37" i="5"/>
  <c r="M38" i="5"/>
  <c r="M40" i="5"/>
  <c r="M41" i="5"/>
  <c r="O14" i="2" l="1"/>
  <c r="O21" i="2"/>
  <c r="O20" i="2"/>
  <c r="O19" i="2"/>
  <c r="O18" i="2"/>
  <c r="O17" i="2"/>
  <c r="O16" i="2"/>
  <c r="O15" i="2"/>
  <c r="O40" i="2" l="1"/>
  <c r="N12" i="2"/>
  <c r="N10" i="2"/>
  <c r="E7" i="5" l="1"/>
  <c r="E8" i="5"/>
  <c r="E9" i="5"/>
  <c r="E10" i="5"/>
  <c r="E11" i="5"/>
  <c r="E12" i="5"/>
  <c r="E13" i="5"/>
  <c r="E14" i="5"/>
  <c r="E15" i="5"/>
  <c r="E16" i="5"/>
  <c r="E17" i="5"/>
  <c r="E18" i="5"/>
  <c r="E19" i="5"/>
  <c r="E20" i="5"/>
  <c r="E21" i="5"/>
  <c r="E22" i="5"/>
  <c r="E23" i="5"/>
  <c r="E24" i="5"/>
  <c r="E25" i="5"/>
  <c r="E26" i="5"/>
  <c r="E27" i="5"/>
  <c r="E28" i="5"/>
  <c r="E29" i="5"/>
  <c r="C7" i="5"/>
  <c r="E11" i="2" s="1"/>
  <c r="O11" i="2" s="1"/>
  <c r="C8" i="5"/>
  <c r="C9" i="5"/>
  <c r="C10" i="5"/>
  <c r="E13" i="2" s="1"/>
  <c r="C11" i="5"/>
  <c r="C12" i="5"/>
  <c r="C13" i="5"/>
  <c r="C14" i="5"/>
  <c r="C15" i="5"/>
  <c r="C16" i="5"/>
  <c r="C17" i="5"/>
  <c r="C18" i="5"/>
  <c r="C19" i="5"/>
  <c r="C20" i="5"/>
  <c r="C21" i="5"/>
  <c r="C22" i="5"/>
  <c r="C23" i="5"/>
  <c r="C24" i="5"/>
  <c r="C25" i="5"/>
  <c r="C26" i="5"/>
  <c r="C27" i="5"/>
  <c r="C28" i="5"/>
  <c r="C29" i="5"/>
  <c r="E12" i="2" l="1"/>
  <c r="O12" i="2" s="1"/>
  <c r="E10" i="2"/>
  <c r="O10" i="2" s="1"/>
  <c r="O35" i="2" l="1"/>
  <c r="O36" i="2"/>
  <c r="O37" i="2"/>
  <c r="O38" i="2"/>
  <c r="O39" i="2"/>
  <c r="O41" i="2"/>
  <c r="O42" i="2"/>
  <c r="E30" i="5" l="1"/>
  <c r="O13" i="2"/>
  <c r="C30" i="5"/>
  <c r="O34" i="2"/>
  <c r="O33" i="2"/>
  <c r="O43" i="2"/>
  <c r="O45" i="2" l="1"/>
</calcChain>
</file>

<file path=xl/comments1.xml><?xml version="1.0" encoding="utf-8"?>
<comments xmlns="http://schemas.openxmlformats.org/spreadsheetml/2006/main">
  <authors>
    <author>Böcker, Thomas</author>
  </authors>
  <commentList>
    <comment ref="C9" authorId="0" shapeId="0">
      <text>
        <r>
          <rPr>
            <b/>
            <sz val="9"/>
            <color indexed="81"/>
            <rFont val="Segoe UI"/>
            <family val="2"/>
          </rPr>
          <t>Hinweis:</t>
        </r>
        <r>
          <rPr>
            <sz val="9"/>
            <color indexed="81"/>
            <rFont val="Segoe UI"/>
            <family val="2"/>
          </rPr>
          <t xml:space="preserve">
Zur besseren Zurodnung, hier die Schlagnummer eintragen. Mehrfachnennungen sind möglich!</t>
        </r>
      </text>
    </comment>
    <comment ref="D9" authorId="0" shapeId="0">
      <text>
        <r>
          <rPr>
            <b/>
            <sz val="9"/>
            <color indexed="81"/>
            <rFont val="Segoe UI"/>
            <family val="2"/>
          </rPr>
          <t xml:space="preserve">Hinweis: 
</t>
        </r>
        <r>
          <rPr>
            <sz val="9"/>
            <color indexed="81"/>
            <rFont val="Segoe UI"/>
            <family val="2"/>
          </rPr>
          <t xml:space="preserve">Kultur aus Liste auswählen. Wenn Kultur nicht in Liste vorhanden, eigene Kultur unten anlegen.
</t>
        </r>
      </text>
    </comment>
    <comment ref="E9" authorId="0" shapeId="0">
      <text>
        <r>
          <rPr>
            <b/>
            <sz val="9"/>
            <color indexed="81"/>
            <rFont val="Segoe UI"/>
            <family val="2"/>
          </rPr>
          <t>Hinweis:</t>
        </r>
        <r>
          <rPr>
            <sz val="9"/>
            <color indexed="81"/>
            <rFont val="Segoe UI"/>
            <family val="2"/>
          </rPr>
          <t xml:space="preserve">
Referenzwerte basieren auf Erträgen der Besonderen Ernteermittlung von 2018-2020 multipliziert mit Erzeugerpreisen frei Erfasser von 2018-2020. Aktuelle Preise dürfen aus beihilferechtlichen Gründen für Referenzwerte nicht verwendet werden</t>
        </r>
      </text>
    </comment>
    <comment ref="H9" authorId="0" shapeId="0">
      <text>
        <r>
          <rPr>
            <b/>
            <sz val="9"/>
            <color indexed="81"/>
            <rFont val="Segoe UI"/>
            <family val="2"/>
          </rPr>
          <t>Hinweis:</t>
        </r>
        <r>
          <rPr>
            <sz val="9"/>
            <color indexed="81"/>
            <rFont val="Segoe UI"/>
            <family val="2"/>
          </rPr>
          <t xml:space="preserve">
Bei Totalausfall 0,00 eintragen. Bei Ernte, Menge laut Beleg oder Lagermenge eintragen.
Bei Feldgras/DGL: (geschätzte) Menge in t TM/ha
Bei Silomais: Menge in t FM/ha (35% TM)</t>
        </r>
      </text>
    </comment>
    <comment ref="I9" authorId="0" shapeId="0">
      <text>
        <r>
          <rPr>
            <b/>
            <sz val="9"/>
            <color indexed="81"/>
            <rFont val="Segoe UI"/>
            <family val="2"/>
          </rPr>
          <t>Hinweis:</t>
        </r>
        <r>
          <rPr>
            <sz val="9"/>
            <color indexed="81"/>
            <rFont val="Segoe UI"/>
            <family val="2"/>
          </rPr>
          <t xml:space="preserve">
Wenn Ertrag = 0,00, dann "Entfällt" auswählen. 
Wenn Ertrag &gt;0,00, Beleg oder Referenzwert auswählen.</t>
        </r>
      </text>
    </comment>
    <comment ref="J9" authorId="0" shapeId="0">
      <text>
        <r>
          <rPr>
            <b/>
            <sz val="9"/>
            <color indexed="81"/>
            <rFont val="Segoe UI"/>
            <family val="2"/>
          </rPr>
          <t>Hinweis:</t>
        </r>
        <r>
          <rPr>
            <sz val="9"/>
            <color indexed="81"/>
            <rFont val="Segoe UI"/>
            <family val="2"/>
          </rPr>
          <t xml:space="preserve">
Nur wenn unter 6a "Beleg" gewählt wurde. Bei Pauschalierung: Bruttowert eintragen, bei Optierung Nettowert.
Unbedingt nur Beleg- oder Referenzpreis eintragen!</t>
        </r>
      </text>
    </comment>
    <comment ref="M9" authorId="0" shapeId="0">
      <text>
        <r>
          <rPr>
            <b/>
            <sz val="9"/>
            <color indexed="81"/>
            <rFont val="Segoe UI"/>
            <family val="2"/>
          </rPr>
          <t>Hinweis:</t>
        </r>
        <r>
          <rPr>
            <sz val="9"/>
            <color indexed="81"/>
            <rFont val="Segoe UI"/>
            <family val="2"/>
          </rPr>
          <t xml:space="preserve">
Bitte Auswählen, sonst erfolgt Abzug der nicht gezahlten Erntekosten.</t>
        </r>
      </text>
    </comment>
    <comment ref="N9" authorId="0" shapeId="0">
      <text>
        <r>
          <rPr>
            <b/>
            <sz val="9"/>
            <color indexed="81"/>
            <rFont val="Segoe UI"/>
            <family val="2"/>
          </rPr>
          <t xml:space="preserve">Hinweis:
</t>
        </r>
        <r>
          <rPr>
            <sz val="9"/>
            <color indexed="81"/>
            <rFont val="Segoe UI"/>
            <family val="2"/>
          </rPr>
          <t>Laut Referenzwert. Bei anderen Kulturen die eigenen Erntekosten unten angeben.
Auch können nicht angefallene Pflegekosten hier eingetragen werden.</t>
        </r>
      </text>
    </comment>
    <comment ref="N33" authorId="0" shapeId="0">
      <text>
        <r>
          <rPr>
            <b/>
            <sz val="9"/>
            <color indexed="81"/>
            <rFont val="Segoe UI"/>
            <family val="2"/>
          </rPr>
          <t xml:space="preserve">Hinweis:
</t>
        </r>
        <r>
          <rPr>
            <sz val="9"/>
            <color indexed="81"/>
            <rFont val="Segoe UI"/>
            <family val="2"/>
          </rPr>
          <t xml:space="preserve">Nicht angefallene Pflegekosten können hier ebenfalls eingetragen werden.
</t>
        </r>
      </text>
    </comment>
  </commentList>
</comments>
</file>

<file path=xl/sharedStrings.xml><?xml version="1.0" encoding="utf-8"?>
<sst xmlns="http://schemas.openxmlformats.org/spreadsheetml/2006/main" count="163" uniqueCount="110">
  <si>
    <t>Referenzwerte - berechnet aus dem Schnitt der letzten drei Jahre (2018-2020)</t>
  </si>
  <si>
    <t>Referenzwerte Vorjahre</t>
  </si>
  <si>
    <t xml:space="preserve">Fruchtart </t>
  </si>
  <si>
    <t>Reg. Bez. Köln</t>
  </si>
  <si>
    <t>Reg. Bez. Arnsberg</t>
  </si>
  <si>
    <t>Reg. Bez. Münster</t>
  </si>
  <si>
    <t>Reg. Bez. Düsseldorf</t>
  </si>
  <si>
    <t>netto</t>
  </si>
  <si>
    <t>Schaden</t>
  </si>
  <si>
    <t>Winterweizen</t>
  </si>
  <si>
    <t>Sommerweizen</t>
  </si>
  <si>
    <t>Roggen</t>
  </si>
  <si>
    <t>Wintergerste</t>
  </si>
  <si>
    <t>Sommergerste</t>
  </si>
  <si>
    <t>Hafer</t>
  </si>
  <si>
    <t>Triticale</t>
  </si>
  <si>
    <t>Körnermais</t>
  </si>
  <si>
    <t>Winterraps</t>
  </si>
  <si>
    <t>Erbsen</t>
  </si>
  <si>
    <t>Ackerbohnen</t>
  </si>
  <si>
    <t>Dinkel</t>
  </si>
  <si>
    <t>Speisekartoffeln</t>
  </si>
  <si>
    <t>Industriekartoffeln</t>
  </si>
  <si>
    <t>Zuckerrüben</t>
  </si>
  <si>
    <t>Silomais</t>
  </si>
  <si>
    <t>Öko-Winterweizen, Konsum</t>
  </si>
  <si>
    <t>Öko-Winterroggen, Konsum</t>
  </si>
  <si>
    <t>Öko-Wintergerste, Futter</t>
  </si>
  <si>
    <t>Öko-Hafer, Futter</t>
  </si>
  <si>
    <t>Öko-Triticale, Futter</t>
  </si>
  <si>
    <t>Öko-Ackerbohnen, Futter</t>
  </si>
  <si>
    <t>Schadensberechnung Aufwuchsschäden</t>
  </si>
  <si>
    <t>Name Antragsteller:</t>
  </si>
  <si>
    <t>Unternehmernummer:</t>
  </si>
  <si>
    <t>Regierungsbezirk:</t>
  </si>
  <si>
    <t>Vorsteuerabzugsberechtigt:</t>
  </si>
  <si>
    <t>1a</t>
  </si>
  <si>
    <t>Arnsberg</t>
  </si>
  <si>
    <t>Ja</t>
  </si>
  <si>
    <t>Köln</t>
  </si>
  <si>
    <t>Nein</t>
  </si>
  <si>
    <t>Münster</t>
  </si>
  <si>
    <t>Düsseldorf</t>
  </si>
  <si>
    <t xml:space="preserve">Nr. </t>
  </si>
  <si>
    <t>Andere Kulturen</t>
  </si>
  <si>
    <t>2a</t>
  </si>
  <si>
    <t>Dicke Bohnen</t>
  </si>
  <si>
    <t>Braugerste</t>
  </si>
  <si>
    <t>B1</t>
  </si>
  <si>
    <t>B2</t>
  </si>
  <si>
    <t>B3</t>
  </si>
  <si>
    <t>Kulturen mit Referenzwert</t>
  </si>
  <si>
    <t>Siehe Beleg Nr. 2, Foto Nr. 1</t>
  </si>
  <si>
    <t>-</t>
  </si>
  <si>
    <t>Gesamtschadensumme:
(in Mantelblatt einzutragen)</t>
  </si>
  <si>
    <t>DGL-Schnittnutzung: Schaden nur 2. Schnitt</t>
  </si>
  <si>
    <t>DGL-Schnittnutzung: Schaden 2. und 3. Schnitt</t>
  </si>
  <si>
    <t>Nicht entstandene Erntekosten:</t>
  </si>
  <si>
    <t>Luzerne/Klee(-gras): Schaden nur 2. Schnitt</t>
  </si>
  <si>
    <t>Luzerne/Klee(-gras): Schaden 2. und 3. Schnitt</t>
  </si>
  <si>
    <t>Biogas, Siehe Beleg Nr. 1</t>
  </si>
  <si>
    <t>Optional: Bemerkung, ggf. Beleg Nr.</t>
  </si>
  <si>
    <t>DGL-Schnittnutzung: Schaden nur 3. Schnitt</t>
  </si>
  <si>
    <t>Ackergras: Schaden nur 2. Schnitt</t>
  </si>
  <si>
    <t>Ackergras: Schaden nur 3. Schnitt</t>
  </si>
  <si>
    <t>DGL-Schnittnutzung: Extensive Nutzung/Heu</t>
  </si>
  <si>
    <t>Luzerne/Klee(-gras): Extensive Nutzung/Heu</t>
  </si>
  <si>
    <t>Luzerne/Klee(-gras): Schaden nur 3. Schnitt</t>
  </si>
  <si>
    <t>Ackergras: Schaden 2. und 3. Schnitt</t>
  </si>
  <si>
    <t>Referenzwert</t>
  </si>
  <si>
    <t>Beleg</t>
  </si>
  <si>
    <t>Entfällt</t>
  </si>
  <si>
    <t>Eigenes Futter, eingelagert</t>
  </si>
  <si>
    <t>B4</t>
  </si>
  <si>
    <t>dav. Schad-fläche (ha)</t>
  </si>
  <si>
    <t>(Teil-) Schlag-größe (ha; 
laut ELAN)</t>
  </si>
  <si>
    <t>Schlag-/Teilschlag-nummer
(laut ELAN)</t>
  </si>
  <si>
    <t>DGL-(Mäh-)weide: Bis 2,5 Monate keine Beweidung</t>
  </si>
  <si>
    <t>DGL-(Mäh-)weide: Bis 1 Monat keine Beweidung</t>
  </si>
  <si>
    <t>DGL-(Mäh-)weide:  &gt;2,5 Monate keine Beweidung</t>
  </si>
  <si>
    <r>
      <t>Referenzwert 
(</t>
    </r>
    <r>
      <rPr>
        <b/>
        <u/>
        <sz val="12"/>
        <color theme="1"/>
        <rFont val="Calibri"/>
        <family val="2"/>
        <scheme val="minor"/>
      </rPr>
      <t xml:space="preserve">Preise und Erträge </t>
    </r>
    <r>
      <rPr>
        <b/>
        <u/>
        <sz val="12"/>
        <color theme="1"/>
        <rFont val="Calibri"/>
        <family val="2"/>
      </rPr>
      <t xml:space="preserve">Ø </t>
    </r>
    <r>
      <rPr>
        <b/>
        <u/>
        <sz val="12"/>
        <color theme="1"/>
        <rFont val="Calibri"/>
        <family val="2"/>
        <scheme val="minor"/>
      </rPr>
      <t>2018-2020</t>
    </r>
    <r>
      <rPr>
        <b/>
        <sz val="12"/>
        <color theme="1"/>
        <rFont val="Calibri"/>
        <family val="2"/>
        <scheme val="minor"/>
      </rPr>
      <t>)</t>
    </r>
  </si>
  <si>
    <t>Auf der Schad-fläche im Jahr 2021 geerntet (Ertrag in t/ha)</t>
  </si>
  <si>
    <r>
      <t>Referenzpreis der geernteten
Fruchtart (€/t)</t>
    </r>
    <r>
      <rPr>
        <b/>
        <vertAlign val="superscript"/>
        <sz val="12"/>
        <color theme="1"/>
        <rFont val="Calibri"/>
        <family val="2"/>
        <scheme val="minor"/>
      </rPr>
      <t>2</t>
    </r>
  </si>
  <si>
    <t>Sind Erntekosten angefallen?</t>
  </si>
  <si>
    <t>DGL-Schnittnutzung: Schaden 2. bis 4. Schnitt</t>
  </si>
  <si>
    <t>Ackergras: Schaden 2. bis 4. Schnitt</t>
  </si>
  <si>
    <t>Luzerne/Klee(-gras): Schaden 2. bis 4. Schnitt</t>
  </si>
  <si>
    <t>Erlös der geernteten
Fruchtart (€/ha)</t>
  </si>
  <si>
    <t>1.</t>
  </si>
  <si>
    <t>2.</t>
  </si>
  <si>
    <t>3.</t>
  </si>
  <si>
    <t>4.</t>
  </si>
  <si>
    <t>5.</t>
  </si>
  <si>
    <t>7.</t>
  </si>
  <si>
    <t>6a.</t>
  </si>
  <si>
    <t>6b.</t>
  </si>
  <si>
    <t>(8.)</t>
  </si>
  <si>
    <t>(9.)</t>
  </si>
  <si>
    <r>
      <t>4</t>
    </r>
    <r>
      <rPr>
        <sz val="10"/>
        <color rgb="FF000000"/>
        <rFont val="Calibri"/>
        <family val="2"/>
        <scheme val="minor"/>
      </rPr>
      <t>Im Grünland-Futterbau werden für die Mahd, das Zetten und Schwaden nur die Dieselkosten abgezogen sowie die Vollkosten eines Ladewagens.</t>
    </r>
  </si>
  <si>
    <t>brutto
(19%)</t>
  </si>
  <si>
    <t>brutto 
(10,7%)</t>
  </si>
  <si>
    <t>Referenzpreise 2021 (für Erntegut auf der Schadfläche)</t>
  </si>
  <si>
    <t>Schadenssumme</t>
  </si>
  <si>
    <r>
      <t>Anbau/Nutzung
im Schadensjahr 2021</t>
    </r>
    <r>
      <rPr>
        <b/>
        <vertAlign val="superscript"/>
        <sz val="12"/>
        <color theme="1"/>
        <rFont val="Calibri"/>
        <family val="2"/>
        <scheme val="minor"/>
      </rPr>
      <t>1</t>
    </r>
  </si>
  <si>
    <r>
      <t xml:space="preserve">Höhe der </t>
    </r>
    <r>
      <rPr>
        <b/>
        <u/>
        <sz val="12"/>
        <color theme="1"/>
        <rFont val="Calibri"/>
        <family val="2"/>
        <scheme val="minor"/>
      </rPr>
      <t>nicht angefallenen Erntekosten</t>
    </r>
    <r>
      <rPr>
        <b/>
        <sz val="12"/>
        <color theme="1"/>
        <rFont val="Calibri"/>
        <family val="2"/>
        <scheme val="minor"/>
      </rPr>
      <t xml:space="preserve"> (€/ha)</t>
    </r>
    <r>
      <rPr>
        <b/>
        <vertAlign val="superscript"/>
        <sz val="12"/>
        <color theme="1"/>
        <rFont val="Calibri"/>
        <family val="2"/>
        <scheme val="minor"/>
      </rPr>
      <t>3,4</t>
    </r>
  </si>
  <si>
    <r>
      <t>3</t>
    </r>
    <r>
      <rPr>
        <sz val="10"/>
        <color rgb="FF000000"/>
        <rFont val="Calibri"/>
        <family val="2"/>
        <scheme val="minor"/>
      </rPr>
      <t>Referenzwerte für die Erntekosten sind vorgeblendet. Bei anderen Kulturen können eigene Erntekosten eingetragen werden. Im Kartoffelanbau werden zudem nicht angefallene Pflegekosten berücksichtigt.</t>
    </r>
  </si>
  <si>
    <r>
      <t>1</t>
    </r>
    <r>
      <rPr>
        <sz val="10"/>
        <color rgb="FF000000"/>
        <rFont val="Calibri"/>
        <family val="2"/>
        <scheme val="minor"/>
      </rPr>
      <t>Vertragsnaturschutzflächen auf Grünland: Kultur "DGL-Schnittnutzung: Extensive Nutzung/Heu"</t>
    </r>
  </si>
  <si>
    <r>
      <t>Preis laut Referenzwert oder Beleg?</t>
    </r>
    <r>
      <rPr>
        <b/>
        <vertAlign val="superscript"/>
        <sz val="12"/>
        <color theme="1"/>
        <rFont val="Calibri"/>
        <family val="2"/>
        <scheme val="minor"/>
      </rPr>
      <t xml:space="preserve"> 2</t>
    </r>
  </si>
  <si>
    <r>
      <t>Belegpreis der geernteten
Fruchtart (€/t)</t>
    </r>
    <r>
      <rPr>
        <b/>
        <vertAlign val="superscript"/>
        <sz val="12"/>
        <color theme="1"/>
        <rFont val="Calibri"/>
        <family val="2"/>
        <scheme val="minor"/>
      </rPr>
      <t>2</t>
    </r>
  </si>
  <si>
    <r>
      <t>2</t>
    </r>
    <r>
      <rPr>
        <sz val="10"/>
        <color rgb="FF000000"/>
        <rFont val="Calibri"/>
        <family val="2"/>
        <scheme val="minor"/>
      </rPr>
      <t>Referenzwerte für die Marktpreise 2021 sind vorgeblendet und sind zu verwenden. Nur in Ausnahmefällen (bestimmt durch den Berater der LWK) können Belege über den tatsächlich erzielten Marktpreis vorgelegt und eingetragen werden. Die Belege sind mit dem Antrag einzureichen. Je nach Vorsteuerabzug sind Netto- bzw- Bruttowerte einzutragen. 
 Referenzpreis im Futterbau basierend auf t TS/ha.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</si>
</sst>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00\ _€"/>
    <numFmt numFmtId="165" formatCode="0.00\ &quot;€/ha&quot;"/>
    <numFmt numFmtId="166" formatCode="0.00\ &quot;€/t&quot;"/>
    <numFmt numFmtId="167" formatCode="_-* #,##0.00\ [$€-407]_-;\-* #,##0.00\ [$€-407]_-;_-* &quot;-&quot;??\ [$€-407]_-;_-@_-"/>
    <numFmt numFmtId="168" formatCode="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2"/>
      <name val="Arial"/>
      <family val="2"/>
    </font>
    <font>
      <sz val="12"/>
      <name val="Calibri"/>
      <family val="2"/>
      <scheme val="minor"/>
    </font>
    <font>
      <b/>
      <sz val="12"/>
      <color theme="1"/>
      <name val="Calibri"/>
      <family val="2"/>
      <scheme val="minor"/>
    </font>
    <font>
      <b/>
      <sz val="16"/>
      <color theme="1"/>
      <name val="Arial"/>
      <family val="2"/>
    </font>
    <font>
      <b/>
      <i/>
      <sz val="11"/>
      <color theme="1" tint="0.34998626667073579"/>
      <name val="Calibri"/>
      <family val="2"/>
      <scheme val="minor"/>
    </font>
    <font>
      <i/>
      <sz val="11"/>
      <color theme="1" tint="0.34998626667073579"/>
      <name val="Calibri"/>
      <family val="2"/>
      <scheme val="minor"/>
    </font>
    <font>
      <sz val="20"/>
      <color theme="1"/>
      <name val="Calibri"/>
      <family val="2"/>
      <scheme val="minor"/>
    </font>
    <font>
      <sz val="12"/>
      <color theme="1"/>
      <name val="Calibri"/>
      <family val="2"/>
      <scheme val="minor"/>
    </font>
    <font>
      <b/>
      <vertAlign val="superscript"/>
      <sz val="12"/>
      <color theme="1"/>
      <name val="Calibri"/>
      <family val="2"/>
      <scheme val="minor"/>
    </font>
    <font>
      <b/>
      <u/>
      <sz val="12"/>
      <color theme="1"/>
      <name val="Calibri"/>
      <family val="2"/>
      <scheme val="minor"/>
    </font>
    <font>
      <b/>
      <u/>
      <sz val="12"/>
      <color theme="1"/>
      <name val="Calibri"/>
      <family val="2"/>
    </font>
    <font>
      <b/>
      <sz val="12"/>
      <name val="Calibri"/>
      <family val="2"/>
      <scheme val="minor"/>
    </font>
    <font>
      <b/>
      <sz val="14"/>
      <color theme="1"/>
      <name val="Calibri"/>
      <family val="2"/>
      <scheme val="minor"/>
    </font>
    <font>
      <b/>
      <sz val="18"/>
      <color theme="1"/>
      <name val="Arial"/>
      <family val="2"/>
    </font>
    <font>
      <sz val="13"/>
      <color theme="1"/>
      <name val="Calibri"/>
      <family val="2"/>
      <scheme val="minor"/>
    </font>
    <font>
      <sz val="9"/>
      <color indexed="81"/>
      <name val="Segoe UI"/>
      <family val="2"/>
    </font>
    <font>
      <b/>
      <sz val="9"/>
      <color indexed="81"/>
      <name val="Segoe UI"/>
      <family val="2"/>
    </font>
    <font>
      <vertAlign val="superscript"/>
      <sz val="10"/>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right style="thin">
        <color indexed="64"/>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thin">
        <color indexed="64"/>
      </left>
      <right style="thin">
        <color indexed="64"/>
      </right>
      <top style="thin">
        <color theme="0" tint="-0.249977111117893"/>
      </top>
      <bottom style="thin">
        <color theme="0" tint="-0.24994659260841701"/>
      </bottom>
      <diagonal/>
    </border>
    <border>
      <left/>
      <right style="thin">
        <color indexed="64"/>
      </right>
      <top style="thin">
        <color theme="0" tint="-0.24994659260841701"/>
      </top>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1"/>
      </top>
      <bottom style="thin">
        <color theme="0" tint="-0.249977111117893"/>
      </bottom>
      <diagonal/>
    </border>
    <border>
      <left style="thin">
        <color indexed="64"/>
      </left>
      <right style="thin">
        <color indexed="64"/>
      </right>
      <top/>
      <bottom style="thin">
        <color theme="1"/>
      </bottom>
      <diagonal/>
    </border>
    <border>
      <left/>
      <right/>
      <top style="medium">
        <color theme="1"/>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80">
    <xf numFmtId="0" fontId="0" fillId="0" borderId="0" xfId="0"/>
    <xf numFmtId="0" fontId="3" fillId="2" borderId="0" xfId="0" applyFont="1" applyFill="1" applyAlignment="1" applyProtection="1">
      <alignment horizontal="left" vertical="center"/>
      <protection hidden="1"/>
    </xf>
    <xf numFmtId="0" fontId="4" fillId="0" borderId="0" xfId="0" applyFont="1" applyFill="1" applyAlignment="1" applyProtection="1">
      <alignment vertical="center"/>
      <protection hidden="1"/>
    </xf>
    <xf numFmtId="0" fontId="0" fillId="0" borderId="0" xfId="0" applyProtection="1">
      <protection hidden="1"/>
    </xf>
    <xf numFmtId="0" fontId="5" fillId="0" borderId="1" xfId="0" applyFont="1" applyFill="1" applyBorder="1" applyAlignment="1" applyProtection="1">
      <alignment horizontal="right" vertical="center"/>
      <protection hidden="1"/>
    </xf>
    <xf numFmtId="164" fontId="5" fillId="0" borderId="1" xfId="1" applyNumberFormat="1" applyFont="1" applyFill="1" applyBorder="1" applyAlignment="1" applyProtection="1">
      <alignment horizontal="right" vertical="center"/>
      <protection hidden="1"/>
    </xf>
    <xf numFmtId="0" fontId="0" fillId="0" borderId="0" xfId="0"/>
    <xf numFmtId="0" fontId="0" fillId="0" borderId="7" xfId="0" applyBorder="1" applyProtection="1">
      <protection hidden="1"/>
    </xf>
    <xf numFmtId="0" fontId="0" fillId="3" borderId="8" xfId="0" applyFill="1" applyBorder="1" applyProtection="1">
      <protection hidden="1"/>
    </xf>
    <xf numFmtId="0" fontId="0" fillId="3" borderId="11" xfId="0" applyFill="1" applyBorder="1" applyProtection="1">
      <protection hidden="1"/>
    </xf>
    <xf numFmtId="0" fontId="0" fillId="3" borderId="0" xfId="0" applyFill="1" applyBorder="1" applyProtection="1">
      <protection hidden="1"/>
    </xf>
    <xf numFmtId="0" fontId="0" fillId="3" borderId="13" xfId="0" applyFill="1" applyBorder="1" applyProtection="1">
      <protection hidden="1"/>
    </xf>
    <xf numFmtId="0" fontId="0" fillId="3" borderId="0" xfId="0" applyFill="1" applyBorder="1" applyAlignment="1" applyProtection="1">
      <alignment vertical="center"/>
      <protection hidden="1"/>
    </xf>
    <xf numFmtId="0" fontId="0" fillId="0" borderId="0" xfId="0" applyFill="1" applyBorder="1" applyAlignment="1" applyProtection="1">
      <alignment vertical="center"/>
      <protection hidden="1"/>
    </xf>
    <xf numFmtId="0" fontId="0" fillId="0" borderId="0" xfId="0" applyFill="1" applyBorder="1" applyProtection="1">
      <protection hidden="1"/>
    </xf>
    <xf numFmtId="0" fontId="0" fillId="0" borderId="0" xfId="0" applyBorder="1" applyProtection="1">
      <protection hidden="1"/>
    </xf>
    <xf numFmtId="0" fontId="2" fillId="3" borderId="0" xfId="0" applyFont="1" applyFill="1" applyBorder="1" applyAlignment="1" applyProtection="1">
      <alignment horizontal="right"/>
      <protection hidden="1"/>
    </xf>
    <xf numFmtId="0" fontId="0" fillId="0" borderId="12" xfId="0" applyFill="1" applyBorder="1" applyProtection="1">
      <protection hidden="1"/>
    </xf>
    <xf numFmtId="0" fontId="0" fillId="0" borderId="0" xfId="0" applyFill="1"/>
    <xf numFmtId="0" fontId="0" fillId="0" borderId="0" xfId="0" applyFill="1" applyAlignment="1">
      <alignment wrapText="1"/>
    </xf>
    <xf numFmtId="0" fontId="7" fillId="3" borderId="8" xfId="0" applyFont="1" applyFill="1" applyBorder="1" applyAlignment="1" applyProtection="1">
      <protection hidden="1"/>
    </xf>
    <xf numFmtId="0" fontId="0" fillId="3" borderId="0" xfId="0" applyFill="1" applyBorder="1" applyAlignment="1" applyProtection="1">
      <protection hidden="1"/>
    </xf>
    <xf numFmtId="0" fontId="5" fillId="0" borderId="1" xfId="0" applyFont="1" applyFill="1" applyBorder="1" applyAlignment="1" applyProtection="1">
      <alignment horizontal="center" vertical="center"/>
      <protection hidden="1"/>
    </xf>
    <xf numFmtId="2" fontId="9" fillId="3" borderId="9" xfId="0" applyNumberFormat="1" applyFont="1" applyFill="1" applyBorder="1" applyProtection="1">
      <protection hidden="1"/>
    </xf>
    <xf numFmtId="2" fontId="9" fillId="3" borderId="21" xfId="0" applyNumberFormat="1" applyFont="1" applyFill="1" applyBorder="1" applyProtection="1">
      <protection hidden="1"/>
    </xf>
    <xf numFmtId="0" fontId="6" fillId="3" borderId="0" xfId="0" applyFont="1" applyFill="1" applyBorder="1" applyAlignment="1" applyProtection="1">
      <alignment wrapText="1"/>
      <protection hidden="1"/>
    </xf>
    <xf numFmtId="0" fontId="0" fillId="3" borderId="10" xfId="0" applyFill="1" applyBorder="1" applyProtection="1">
      <protection hidden="1"/>
    </xf>
    <xf numFmtId="0" fontId="0" fillId="3" borderId="12" xfId="0" applyFill="1" applyBorder="1" applyProtection="1">
      <protection hidden="1"/>
    </xf>
    <xf numFmtId="0" fontId="0" fillId="3" borderId="0" xfId="0" applyFill="1" applyProtection="1">
      <protection hidden="1"/>
    </xf>
    <xf numFmtId="0" fontId="0" fillId="3" borderId="13" xfId="0" applyFill="1" applyBorder="1" applyAlignment="1" applyProtection="1">
      <alignment vertical="center"/>
      <protection hidden="1"/>
    </xf>
    <xf numFmtId="0" fontId="8" fillId="3" borderId="3" xfId="0" applyFont="1" applyFill="1" applyBorder="1" applyProtection="1">
      <protection hidden="1"/>
    </xf>
    <xf numFmtId="0" fontId="9" fillId="3" borderId="4" xfId="0" applyFont="1" applyFill="1" applyBorder="1" applyProtection="1">
      <protection hidden="1"/>
    </xf>
    <xf numFmtId="165" fontId="9" fillId="3" borderId="9" xfId="0" applyNumberFormat="1" applyFont="1" applyFill="1" applyBorder="1" applyProtection="1">
      <protection hidden="1"/>
    </xf>
    <xf numFmtId="2" fontId="9" fillId="3" borderId="0" xfId="0" applyNumberFormat="1" applyFont="1" applyFill="1" applyBorder="1" applyProtection="1">
      <protection hidden="1"/>
    </xf>
    <xf numFmtId="167" fontId="8" fillId="3" borderId="20" xfId="0" applyNumberFormat="1" applyFont="1" applyFill="1" applyBorder="1" applyProtection="1">
      <protection hidden="1"/>
    </xf>
    <xf numFmtId="0" fontId="9" fillId="3" borderId="13" xfId="0" applyFont="1" applyFill="1" applyBorder="1" applyProtection="1">
      <protection hidden="1"/>
    </xf>
    <xf numFmtId="0" fontId="8" fillId="3" borderId="4" xfId="0" applyFont="1" applyFill="1" applyBorder="1" applyProtection="1">
      <protection hidden="1"/>
    </xf>
    <xf numFmtId="167" fontId="8" fillId="3" borderId="9" xfId="0" applyNumberFormat="1" applyFont="1" applyFill="1" applyBorder="1" applyProtection="1">
      <protection hidden="1"/>
    </xf>
    <xf numFmtId="0" fontId="8" fillId="3" borderId="5" xfId="0" applyFont="1" applyFill="1" applyBorder="1" applyProtection="1">
      <protection hidden="1"/>
    </xf>
    <xf numFmtId="0" fontId="9" fillId="3" borderId="5" xfId="0" applyFont="1" applyFill="1" applyBorder="1" applyProtection="1">
      <protection hidden="1"/>
    </xf>
    <xf numFmtId="165" fontId="9" fillId="3" borderId="21" xfId="0" applyNumberFormat="1" applyFont="1" applyFill="1" applyBorder="1" applyProtection="1">
      <protection hidden="1"/>
    </xf>
    <xf numFmtId="2" fontId="9" fillId="3" borderId="22" xfId="0" applyNumberFormat="1" applyFont="1" applyFill="1" applyBorder="1" applyProtection="1">
      <protection hidden="1"/>
    </xf>
    <xf numFmtId="167" fontId="8" fillId="3" borderId="21" xfId="0" applyNumberFormat="1" applyFont="1" applyFill="1" applyBorder="1" applyProtection="1">
      <protection hidden="1"/>
    </xf>
    <xf numFmtId="0" fontId="9" fillId="3" borderId="23" xfId="0" applyFont="1" applyFill="1" applyBorder="1" applyProtection="1">
      <protection hidden="1"/>
    </xf>
    <xf numFmtId="0" fontId="8" fillId="3" borderId="27" xfId="0" applyFont="1" applyFill="1" applyBorder="1" applyProtection="1">
      <protection hidden="1"/>
    </xf>
    <xf numFmtId="0" fontId="9" fillId="3" borderId="27" xfId="0" applyFont="1" applyFill="1" applyBorder="1" applyProtection="1">
      <protection hidden="1"/>
    </xf>
    <xf numFmtId="165" fontId="9" fillId="3" borderId="27" xfId="0" applyNumberFormat="1" applyFont="1" applyFill="1" applyBorder="1" applyProtection="1">
      <protection hidden="1"/>
    </xf>
    <xf numFmtId="165" fontId="9" fillId="3" borderId="25" xfId="0" applyNumberFormat="1" applyFont="1" applyFill="1" applyBorder="1" applyProtection="1">
      <protection hidden="1"/>
    </xf>
    <xf numFmtId="2" fontId="9" fillId="3" borderId="24" xfId="0" applyNumberFormat="1" applyFont="1" applyFill="1" applyBorder="1" applyProtection="1">
      <protection hidden="1"/>
    </xf>
    <xf numFmtId="2" fontId="9" fillId="3" borderId="25" xfId="0" applyNumberFormat="1" applyFont="1" applyFill="1" applyBorder="1" applyProtection="1">
      <protection hidden="1"/>
    </xf>
    <xf numFmtId="167" fontId="8" fillId="3" borderId="25" xfId="0" applyNumberFormat="1" applyFont="1" applyFill="1" applyBorder="1" applyProtection="1">
      <protection hidden="1"/>
    </xf>
    <xf numFmtId="0" fontId="9" fillId="3" borderId="26" xfId="0" applyFont="1" applyFill="1" applyBorder="1" applyProtection="1">
      <protection hidden="1"/>
    </xf>
    <xf numFmtId="0" fontId="2" fillId="3" borderId="8" xfId="0" applyFont="1" applyFill="1" applyBorder="1" applyProtection="1">
      <protection hidden="1"/>
    </xf>
    <xf numFmtId="0" fontId="2" fillId="3" borderId="0" xfId="0" applyFont="1" applyFill="1" applyBorder="1" applyProtection="1">
      <protection hidden="1"/>
    </xf>
    <xf numFmtId="44" fontId="2" fillId="3" borderId="0" xfId="1" applyFont="1" applyFill="1"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9" xfId="0" applyBorder="1" applyProtection="1">
      <protection hidden="1"/>
    </xf>
    <xf numFmtId="0" fontId="0" fillId="0" borderId="17" xfId="0" applyBorder="1" applyProtection="1">
      <protection hidden="1"/>
    </xf>
    <xf numFmtId="0" fontId="0" fillId="0" borderId="0" xfId="0" applyFill="1" applyAlignment="1">
      <alignment vertical="center"/>
    </xf>
    <xf numFmtId="0" fontId="0" fillId="0" borderId="0" xfId="0" applyAlignment="1">
      <alignment vertical="center"/>
    </xf>
    <xf numFmtId="168" fontId="9" fillId="3" borderId="9" xfId="0" applyNumberFormat="1" applyFont="1" applyFill="1" applyBorder="1" applyProtection="1">
      <protection hidden="1"/>
    </xf>
    <xf numFmtId="168" fontId="9" fillId="3" borderId="21" xfId="0" applyNumberFormat="1" applyFont="1" applyFill="1" applyBorder="1" applyProtection="1">
      <protection hidden="1"/>
    </xf>
    <xf numFmtId="168" fontId="9" fillId="3" borderId="25" xfId="0" applyNumberFormat="1" applyFont="1" applyFill="1" applyBorder="1" applyProtection="1">
      <protection hidden="1"/>
    </xf>
    <xf numFmtId="0" fontId="6" fillId="3" borderId="1" xfId="0" applyFont="1" applyFill="1" applyBorder="1" applyAlignment="1" applyProtection="1">
      <alignment vertical="center" wrapText="1"/>
      <protection hidden="1"/>
    </xf>
    <xf numFmtId="0" fontId="6" fillId="3" borderId="28" xfId="0" applyFont="1" applyFill="1" applyBorder="1" applyAlignment="1" applyProtection="1">
      <alignment vertical="center" wrapText="1"/>
      <protection hidden="1"/>
    </xf>
    <xf numFmtId="0" fontId="6" fillId="3" borderId="29" xfId="0" applyFont="1" applyFill="1" applyBorder="1" applyAlignment="1" applyProtection="1">
      <alignment vertical="center" wrapText="1"/>
      <protection hidden="1"/>
    </xf>
    <xf numFmtId="0" fontId="6" fillId="3" borderId="14" xfId="0" applyFont="1" applyFill="1" applyBorder="1" applyAlignment="1" applyProtection="1">
      <alignment vertical="center" wrapText="1"/>
      <protection hidden="1"/>
    </xf>
    <xf numFmtId="0" fontId="6" fillId="3" borderId="4" xfId="0" applyFont="1" applyFill="1" applyBorder="1" applyAlignment="1" applyProtection="1">
      <alignment vertical="center"/>
      <protection hidden="1"/>
    </xf>
    <xf numFmtId="0" fontId="5" fillId="0" borderId="30" xfId="0" applyFont="1" applyBorder="1" applyAlignment="1" applyProtection="1">
      <alignment horizontal="left" vertical="center"/>
      <protection locked="0" hidden="1"/>
    </xf>
    <xf numFmtId="0" fontId="5" fillId="0" borderId="30" xfId="0" applyFont="1" applyBorder="1" applyAlignment="1" applyProtection="1">
      <alignment vertical="center"/>
      <protection locked="0" hidden="1"/>
    </xf>
    <xf numFmtId="165" fontId="5" fillId="3" borderId="31" xfId="0" applyNumberFormat="1" applyFont="1" applyFill="1" applyBorder="1" applyAlignment="1" applyProtection="1">
      <alignment vertical="center"/>
      <protection hidden="1"/>
    </xf>
    <xf numFmtId="168" fontId="5" fillId="0" borderId="31" xfId="0" applyNumberFormat="1" applyFont="1" applyBorder="1" applyAlignment="1" applyProtection="1">
      <alignment vertical="center"/>
      <protection locked="0" hidden="1"/>
    </xf>
    <xf numFmtId="2" fontId="5" fillId="0" borderId="32" xfId="0" applyNumberFormat="1" applyFont="1" applyBorder="1" applyAlignment="1" applyProtection="1">
      <alignment vertical="center"/>
      <protection locked="0" hidden="1"/>
    </xf>
    <xf numFmtId="2" fontId="5" fillId="3" borderId="31" xfId="0" applyNumberFormat="1" applyFont="1" applyFill="1" applyBorder="1" applyAlignment="1" applyProtection="1">
      <alignment vertical="center"/>
      <protection hidden="1"/>
    </xf>
    <xf numFmtId="167" fontId="15" fillId="3" borderId="31" xfId="0" applyNumberFormat="1" applyFont="1" applyFill="1" applyBorder="1" applyAlignment="1" applyProtection="1">
      <alignment vertical="center"/>
      <protection hidden="1"/>
    </xf>
    <xf numFmtId="0" fontId="5" fillId="0" borderId="33" xfId="0" applyFont="1" applyBorder="1" applyAlignment="1" applyProtection="1">
      <alignment vertical="center"/>
      <protection locked="0" hidden="1"/>
    </xf>
    <xf numFmtId="0" fontId="5" fillId="0" borderId="34" xfId="0" applyFont="1" applyBorder="1" applyAlignment="1" applyProtection="1">
      <alignment horizontal="left" vertical="center"/>
      <protection locked="0" hidden="1"/>
    </xf>
    <xf numFmtId="0" fontId="5" fillId="0" borderId="34" xfId="0" applyFont="1" applyBorder="1" applyAlignment="1" applyProtection="1">
      <alignment vertical="center"/>
      <protection locked="0" hidden="1"/>
    </xf>
    <xf numFmtId="165" fontId="5" fillId="3" borderId="35" xfId="0" applyNumberFormat="1" applyFont="1" applyFill="1" applyBorder="1" applyAlignment="1" applyProtection="1">
      <alignment vertical="center"/>
      <protection hidden="1"/>
    </xf>
    <xf numFmtId="168" fontId="5" fillId="0" borderId="35" xfId="0" applyNumberFormat="1" applyFont="1" applyBorder="1" applyAlignment="1" applyProtection="1">
      <alignment vertical="center"/>
      <protection locked="0" hidden="1"/>
    </xf>
    <xf numFmtId="2" fontId="5" fillId="0" borderId="36" xfId="0" applyNumberFormat="1" applyFont="1" applyBorder="1" applyAlignment="1" applyProtection="1">
      <alignment vertical="center"/>
      <protection locked="0" hidden="1"/>
    </xf>
    <xf numFmtId="2" fontId="5" fillId="3" borderId="35" xfId="0" applyNumberFormat="1" applyFont="1" applyFill="1" applyBorder="1" applyAlignment="1" applyProtection="1">
      <alignment vertical="center"/>
      <protection hidden="1"/>
    </xf>
    <xf numFmtId="167" fontId="15" fillId="3" borderId="35" xfId="0" applyNumberFormat="1" applyFont="1" applyFill="1" applyBorder="1" applyAlignment="1" applyProtection="1">
      <alignment vertical="center"/>
      <protection hidden="1"/>
    </xf>
    <xf numFmtId="0" fontId="5" fillId="0" borderId="37" xfId="0" applyFont="1" applyBorder="1" applyAlignment="1" applyProtection="1">
      <alignment vertical="center"/>
      <protection locked="0" hidden="1"/>
    </xf>
    <xf numFmtId="168" fontId="5" fillId="0" borderId="35" xfId="0" applyNumberFormat="1" applyFont="1" applyFill="1" applyBorder="1" applyAlignment="1" applyProtection="1">
      <alignment vertical="center"/>
      <protection locked="0" hidden="1"/>
    </xf>
    <xf numFmtId="2" fontId="5" fillId="0" borderId="36" xfId="0" applyNumberFormat="1" applyFont="1" applyFill="1" applyBorder="1" applyAlignment="1" applyProtection="1">
      <alignment vertical="center"/>
      <protection locked="0" hidden="1"/>
    </xf>
    <xf numFmtId="0" fontId="5" fillId="0" borderId="34" xfId="0" applyFont="1" applyFill="1" applyBorder="1" applyAlignment="1" applyProtection="1">
      <alignment horizontal="left" vertical="center"/>
      <protection locked="0" hidden="1"/>
    </xf>
    <xf numFmtId="0" fontId="6" fillId="3" borderId="6" xfId="0" applyFont="1" applyFill="1" applyBorder="1" applyAlignment="1" applyProtection="1">
      <alignment vertical="center"/>
      <protection hidden="1"/>
    </xf>
    <xf numFmtId="0" fontId="5" fillId="0" borderId="38" xfId="0" applyFont="1" applyBorder="1" applyAlignment="1" applyProtection="1">
      <alignment horizontal="left" vertical="center"/>
      <protection locked="0" hidden="1"/>
    </xf>
    <xf numFmtId="0" fontId="5" fillId="0" borderId="38" xfId="0" applyFont="1" applyBorder="1" applyAlignment="1" applyProtection="1">
      <alignment vertical="center"/>
      <protection locked="0" hidden="1"/>
    </xf>
    <xf numFmtId="165" fontId="5" fillId="3" borderId="39" xfId="0" applyNumberFormat="1" applyFont="1" applyFill="1" applyBorder="1" applyAlignment="1" applyProtection="1">
      <alignment vertical="center"/>
      <protection hidden="1"/>
    </xf>
    <xf numFmtId="168" fontId="5" fillId="0" borderId="39" xfId="0" applyNumberFormat="1" applyFont="1" applyBorder="1" applyAlignment="1" applyProtection="1">
      <alignment vertical="center"/>
      <protection locked="0" hidden="1"/>
    </xf>
    <xf numFmtId="2" fontId="5" fillId="0" borderId="40" xfId="0" applyNumberFormat="1" applyFont="1" applyBorder="1" applyAlignment="1" applyProtection="1">
      <alignment vertical="center"/>
      <protection locked="0" hidden="1"/>
    </xf>
    <xf numFmtId="2" fontId="5" fillId="3" borderId="39" xfId="0" applyNumberFormat="1" applyFont="1" applyFill="1" applyBorder="1" applyAlignment="1" applyProtection="1">
      <alignment vertical="center"/>
      <protection hidden="1"/>
    </xf>
    <xf numFmtId="167" fontId="15" fillId="3" borderId="39" xfId="0" applyNumberFormat="1" applyFont="1" applyFill="1" applyBorder="1" applyAlignment="1" applyProtection="1">
      <alignment vertical="center"/>
      <protection hidden="1"/>
    </xf>
    <xf numFmtId="0" fontId="5" fillId="0" borderId="41" xfId="0" applyFont="1" applyBorder="1" applyAlignment="1" applyProtection="1">
      <alignment vertical="center"/>
      <protection locked="0" hidden="1"/>
    </xf>
    <xf numFmtId="165" fontId="5" fillId="0" borderId="30" xfId="0" applyNumberFormat="1" applyFont="1" applyBorder="1" applyAlignment="1" applyProtection="1">
      <alignment vertical="center"/>
      <protection locked="0" hidden="1"/>
    </xf>
    <xf numFmtId="165" fontId="5" fillId="0" borderId="31" xfId="0" applyNumberFormat="1" applyFont="1" applyBorder="1" applyAlignment="1" applyProtection="1">
      <alignment vertical="center"/>
      <protection locked="0" hidden="1"/>
    </xf>
    <xf numFmtId="2" fontId="5" fillId="0" borderId="31" xfId="0" applyNumberFormat="1" applyFont="1" applyBorder="1" applyAlignment="1" applyProtection="1">
      <alignment vertical="center"/>
      <protection locked="0" hidden="1"/>
    </xf>
    <xf numFmtId="165" fontId="5" fillId="0" borderId="34" xfId="0" applyNumberFormat="1" applyFont="1" applyBorder="1" applyAlignment="1" applyProtection="1">
      <alignment vertical="center"/>
      <protection locked="0" hidden="1"/>
    </xf>
    <xf numFmtId="165" fontId="5" fillId="0" borderId="35" xfId="0" applyNumberFormat="1" applyFont="1" applyBorder="1" applyAlignment="1" applyProtection="1">
      <alignment vertical="center"/>
      <protection locked="0" hidden="1"/>
    </xf>
    <xf numFmtId="2" fontId="5" fillId="0" borderId="35" xfId="0" applyNumberFormat="1" applyFont="1" applyBorder="1" applyAlignment="1" applyProtection="1">
      <alignment vertical="center"/>
      <protection locked="0" hidden="1"/>
    </xf>
    <xf numFmtId="165" fontId="5" fillId="0" borderId="38" xfId="0" applyNumberFormat="1" applyFont="1" applyBorder="1" applyAlignment="1" applyProtection="1">
      <alignment vertical="center"/>
      <protection locked="0" hidden="1"/>
    </xf>
    <xf numFmtId="165" fontId="5" fillId="0" borderId="39" xfId="0" applyNumberFormat="1" applyFont="1" applyBorder="1" applyAlignment="1" applyProtection="1">
      <alignment vertical="center"/>
      <protection locked="0" hidden="1"/>
    </xf>
    <xf numFmtId="2" fontId="5" fillId="0" borderId="39" xfId="0" applyNumberFormat="1" applyFont="1" applyBorder="1" applyAlignment="1" applyProtection="1">
      <alignment vertical="center"/>
      <protection locked="0" hidden="1"/>
    </xf>
    <xf numFmtId="2" fontId="15" fillId="3" borderId="39" xfId="0" applyNumberFormat="1" applyFont="1" applyFill="1" applyBorder="1" applyAlignment="1" applyProtection="1">
      <alignment vertical="center"/>
      <protection hidden="1"/>
    </xf>
    <xf numFmtId="44" fontId="16" fillId="3" borderId="2" xfId="1" applyFont="1" applyFill="1" applyBorder="1" applyAlignment="1" applyProtection="1">
      <alignment vertical="center"/>
      <protection hidden="1"/>
    </xf>
    <xf numFmtId="0" fontId="17" fillId="3" borderId="8" xfId="0" applyFont="1" applyFill="1" applyBorder="1" applyAlignment="1" applyProtection="1">
      <protection hidden="1"/>
    </xf>
    <xf numFmtId="0" fontId="18" fillId="3" borderId="0" xfId="0" applyFont="1" applyFill="1" applyBorder="1" applyAlignment="1" applyProtection="1">
      <alignment vertical="center"/>
      <protection hidden="1"/>
    </xf>
    <xf numFmtId="0" fontId="18" fillId="3" borderId="0" xfId="0" applyFont="1" applyFill="1" applyBorder="1" applyAlignment="1" applyProtection="1">
      <alignment horizontal="right" vertical="center"/>
      <protection hidden="1"/>
    </xf>
    <xf numFmtId="0" fontId="18" fillId="0" borderId="0" xfId="0" applyFont="1" applyFill="1" applyBorder="1" applyAlignment="1" applyProtection="1">
      <alignment vertical="center"/>
      <protection locked="0"/>
    </xf>
    <xf numFmtId="0" fontId="18" fillId="3" borderId="0" xfId="0" applyFont="1" applyFill="1" applyBorder="1" applyProtection="1">
      <protection hidden="1"/>
    </xf>
    <xf numFmtId="0" fontId="18" fillId="3" borderId="0" xfId="0" applyFont="1" applyFill="1" applyProtection="1">
      <protection hidden="1"/>
    </xf>
    <xf numFmtId="0" fontId="18" fillId="0" borderId="0" xfId="0" applyFont="1" applyFill="1" applyBorder="1" applyProtection="1">
      <protection locked="0"/>
    </xf>
    <xf numFmtId="0" fontId="6" fillId="3" borderId="0"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21" fillId="0" borderId="0" xfId="0" applyFont="1"/>
    <xf numFmtId="0" fontId="21" fillId="0" borderId="7" xfId="0" applyFont="1" applyBorder="1"/>
    <xf numFmtId="164" fontId="11" fillId="0" borderId="1" xfId="0" applyNumberFormat="1" applyFont="1" applyBorder="1" applyProtection="1">
      <protection hidden="1"/>
    </xf>
    <xf numFmtId="0" fontId="11" fillId="0" borderId="0" xfId="0" applyFont="1" applyProtection="1">
      <protection hidden="1"/>
    </xf>
    <xf numFmtId="2" fontId="11" fillId="0" borderId="1" xfId="0" applyNumberFormat="1" applyFont="1" applyBorder="1" applyProtection="1">
      <protection hidden="1"/>
    </xf>
    <xf numFmtId="2" fontId="11" fillId="0" borderId="1" xfId="0" applyNumberFormat="1" applyFont="1" applyFill="1" applyBorder="1" applyProtection="1">
      <protection hidden="1"/>
    </xf>
    <xf numFmtId="0" fontId="11" fillId="0" borderId="1" xfId="0" applyFont="1" applyBorder="1" applyAlignment="1" applyProtection="1">
      <alignment horizontal="right"/>
      <protection hidden="1"/>
    </xf>
    <xf numFmtId="2" fontId="11" fillId="0" borderId="1" xfId="0" applyNumberFormat="1" applyFont="1" applyBorder="1" applyAlignment="1" applyProtection="1">
      <alignment horizontal="right"/>
      <protection hidden="1"/>
    </xf>
    <xf numFmtId="0" fontId="6" fillId="0" borderId="0" xfId="0" applyFont="1" applyProtection="1">
      <protection hidden="1"/>
    </xf>
    <xf numFmtId="0" fontId="5" fillId="0" borderId="1" xfId="0" applyFont="1" applyFill="1" applyBorder="1" applyAlignment="1" applyProtection="1">
      <alignment horizontal="center" vertical="center" wrapText="1"/>
      <protection hidden="1"/>
    </xf>
    <xf numFmtId="168" fontId="9" fillId="3" borderId="4" xfId="0" applyNumberFormat="1" applyFont="1" applyFill="1" applyBorder="1" applyProtection="1">
      <protection hidden="1"/>
    </xf>
    <xf numFmtId="168" fontId="9" fillId="3" borderId="5" xfId="0" applyNumberFormat="1" applyFont="1" applyFill="1" applyBorder="1" applyProtection="1">
      <protection hidden="1"/>
    </xf>
    <xf numFmtId="168" fontId="5" fillId="0" borderId="30" xfId="0" applyNumberFormat="1" applyFont="1" applyBorder="1" applyAlignment="1" applyProtection="1">
      <alignment vertical="center"/>
      <protection locked="0" hidden="1"/>
    </xf>
    <xf numFmtId="168" fontId="5" fillId="0" borderId="34" xfId="0" applyNumberFormat="1" applyFont="1" applyBorder="1" applyAlignment="1" applyProtection="1">
      <alignment vertical="center"/>
      <protection locked="0" hidden="1"/>
    </xf>
    <xf numFmtId="168" fontId="5" fillId="0" borderId="34" xfId="0" applyNumberFormat="1" applyFont="1" applyFill="1" applyBorder="1" applyAlignment="1" applyProtection="1">
      <alignment vertical="center"/>
      <protection locked="0" hidden="1"/>
    </xf>
    <xf numFmtId="168" fontId="5" fillId="0" borderId="38" xfId="0" applyNumberFormat="1" applyFont="1" applyBorder="1" applyAlignment="1" applyProtection="1">
      <alignment vertical="center"/>
      <protection locked="0" hidden="1"/>
    </xf>
    <xf numFmtId="168" fontId="9" fillId="3" borderId="27" xfId="0" applyNumberFormat="1" applyFont="1" applyFill="1" applyBorder="1" applyProtection="1">
      <protection hidden="1"/>
    </xf>
    <xf numFmtId="2" fontId="9" fillId="3" borderId="4" xfId="0" applyNumberFormat="1" applyFont="1" applyFill="1" applyBorder="1" applyAlignment="1" applyProtection="1">
      <alignment horizontal="right"/>
      <protection hidden="1"/>
    </xf>
    <xf numFmtId="2" fontId="9" fillId="3" borderId="5" xfId="0" applyNumberFormat="1" applyFont="1" applyFill="1" applyBorder="1" applyAlignment="1" applyProtection="1">
      <alignment horizontal="right"/>
      <protection hidden="1"/>
    </xf>
    <xf numFmtId="2" fontId="5" fillId="0" borderId="30" xfId="0" applyNumberFormat="1" applyFont="1" applyFill="1" applyBorder="1" applyAlignment="1" applyProtection="1">
      <alignment horizontal="right" vertical="center"/>
      <protection locked="0" hidden="1"/>
    </xf>
    <xf numFmtId="2" fontId="5" fillId="0" borderId="34" xfId="0" applyNumberFormat="1" applyFont="1" applyFill="1" applyBorder="1" applyAlignment="1" applyProtection="1">
      <alignment horizontal="right" vertical="center"/>
      <protection locked="0" hidden="1"/>
    </xf>
    <xf numFmtId="2" fontId="5" fillId="0" borderId="38" xfId="0" applyNumberFormat="1" applyFont="1" applyFill="1" applyBorder="1" applyAlignment="1" applyProtection="1">
      <alignment horizontal="right" vertical="center"/>
      <protection locked="0" hidden="1"/>
    </xf>
    <xf numFmtId="2" fontId="9" fillId="3" borderId="27" xfId="0" applyNumberFormat="1" applyFont="1" applyFill="1" applyBorder="1" applyAlignment="1" applyProtection="1">
      <alignment horizontal="right"/>
      <protection hidden="1"/>
    </xf>
    <xf numFmtId="166" fontId="9" fillId="3" borderId="4" xfId="0" applyNumberFormat="1" applyFont="1" applyFill="1" applyBorder="1" applyProtection="1">
      <protection hidden="1"/>
    </xf>
    <xf numFmtId="166" fontId="9" fillId="3" borderId="5" xfId="0" applyNumberFormat="1" applyFont="1" applyFill="1" applyBorder="1" applyProtection="1">
      <protection hidden="1"/>
    </xf>
    <xf numFmtId="166" fontId="5" fillId="0" borderId="30" xfId="0" applyNumberFormat="1" applyFont="1" applyBorder="1" applyAlignment="1" applyProtection="1">
      <alignment vertical="center"/>
      <protection locked="0" hidden="1"/>
    </xf>
    <xf numFmtId="166" fontId="5" fillId="0" borderId="34" xfId="0" applyNumberFormat="1" applyFont="1" applyBorder="1" applyAlignment="1" applyProtection="1">
      <alignment vertical="center"/>
      <protection locked="0" hidden="1"/>
    </xf>
    <xf numFmtId="166" fontId="5" fillId="0" borderId="38" xfId="0" applyNumberFormat="1" applyFont="1" applyBorder="1" applyAlignment="1" applyProtection="1">
      <alignment vertical="center"/>
      <protection locked="0" hidden="1"/>
    </xf>
    <xf numFmtId="166" fontId="9" fillId="3" borderId="27" xfId="0" applyNumberFormat="1" applyFont="1" applyFill="1" applyBorder="1" applyProtection="1">
      <protection hidden="1"/>
    </xf>
    <xf numFmtId="166" fontId="5" fillId="3" borderId="30" xfId="0" applyNumberFormat="1" applyFont="1" applyFill="1" applyBorder="1" applyAlignment="1" applyProtection="1">
      <alignment vertical="center"/>
      <protection hidden="1"/>
    </xf>
    <xf numFmtId="166" fontId="5" fillId="3" borderId="34" xfId="0" applyNumberFormat="1" applyFont="1" applyFill="1" applyBorder="1" applyAlignment="1" applyProtection="1">
      <alignment vertical="center"/>
      <protection hidden="1"/>
    </xf>
    <xf numFmtId="0" fontId="5" fillId="3" borderId="38" xfId="0" applyFont="1" applyFill="1" applyBorder="1" applyAlignment="1" applyProtection="1">
      <alignment vertical="center"/>
      <protection hidden="1"/>
    </xf>
    <xf numFmtId="0" fontId="9" fillId="3" borderId="4" xfId="0" applyFont="1" applyFill="1" applyBorder="1" applyAlignment="1" applyProtection="1">
      <alignment horizontal="right"/>
      <protection hidden="1"/>
    </xf>
    <xf numFmtId="0" fontId="9" fillId="3" borderId="5" xfId="0" applyFont="1" applyFill="1" applyBorder="1" applyAlignment="1" applyProtection="1">
      <alignment horizontal="right"/>
      <protection hidden="1"/>
    </xf>
    <xf numFmtId="0" fontId="5" fillId="0" borderId="30" xfId="0" applyFont="1" applyBorder="1" applyAlignment="1" applyProtection="1">
      <alignment horizontal="right" vertical="center"/>
      <protection locked="0" hidden="1"/>
    </xf>
    <xf numFmtId="0" fontId="5" fillId="0" borderId="34" xfId="0" applyFont="1" applyBorder="1" applyAlignment="1" applyProtection="1">
      <alignment horizontal="right" vertical="center"/>
      <protection locked="0" hidden="1"/>
    </xf>
    <xf numFmtId="0" fontId="5" fillId="0" borderId="38" xfId="0" applyFont="1" applyBorder="1" applyAlignment="1" applyProtection="1">
      <alignment horizontal="right" vertical="center"/>
      <protection locked="0" hidden="1"/>
    </xf>
    <xf numFmtId="0" fontId="9" fillId="3" borderId="27" xfId="0" applyFont="1" applyFill="1" applyBorder="1" applyAlignment="1" applyProtection="1">
      <alignment horizontal="right"/>
      <protection hidden="1"/>
    </xf>
    <xf numFmtId="166" fontId="9" fillId="3" borderId="4" xfId="0" applyNumberFormat="1" applyFont="1" applyFill="1" applyBorder="1" applyAlignment="1" applyProtection="1">
      <alignment vertical="center"/>
      <protection hidden="1"/>
    </xf>
    <xf numFmtId="165" fontId="5" fillId="3" borderId="43" xfId="0" applyNumberFormat="1" applyFont="1" applyFill="1" applyBorder="1" applyAlignment="1" applyProtection="1">
      <alignment vertical="center"/>
      <protection hidden="1"/>
    </xf>
    <xf numFmtId="165" fontId="5" fillId="3" borderId="42" xfId="0" applyNumberFormat="1" applyFont="1" applyFill="1" applyBorder="1" applyAlignment="1" applyProtection="1">
      <alignment vertical="center"/>
      <protection hidden="1"/>
    </xf>
    <xf numFmtId="166" fontId="5" fillId="3" borderId="44" xfId="0" applyNumberFormat="1" applyFont="1" applyFill="1" applyBorder="1" applyAlignment="1" applyProtection="1">
      <alignment vertical="center"/>
      <protection hidden="1"/>
    </xf>
    <xf numFmtId="166" fontId="5" fillId="3" borderId="46" xfId="0" applyNumberFormat="1" applyFont="1" applyFill="1" applyBorder="1" applyAlignment="1" applyProtection="1">
      <alignment vertical="center"/>
      <protection hidden="1"/>
    </xf>
    <xf numFmtId="166" fontId="9" fillId="3" borderId="45" xfId="0" applyNumberFormat="1" applyFont="1" applyFill="1" applyBorder="1" applyAlignment="1" applyProtection="1">
      <alignment vertical="center"/>
      <protection hidden="1"/>
    </xf>
    <xf numFmtId="166" fontId="9" fillId="3" borderId="47" xfId="0" applyNumberFormat="1" applyFont="1" applyFill="1" applyBorder="1" applyAlignment="1" applyProtection="1">
      <alignment vertical="center"/>
      <protection hidden="1"/>
    </xf>
    <xf numFmtId="49" fontId="18" fillId="0" borderId="0" xfId="0" applyNumberFormat="1" applyFont="1" applyFill="1" applyBorder="1" applyAlignment="1" applyProtection="1">
      <alignment vertical="center"/>
      <protection locked="0"/>
    </xf>
    <xf numFmtId="2" fontId="5" fillId="0" borderId="3" xfId="0" applyNumberFormat="1" applyFont="1" applyFill="1" applyBorder="1" applyAlignment="1" applyProtection="1">
      <alignment horizontal="right" vertical="center"/>
      <protection locked="0" hidden="1"/>
    </xf>
    <xf numFmtId="2" fontId="5" fillId="0" borderId="45" xfId="0" applyNumberFormat="1" applyFont="1" applyFill="1" applyBorder="1" applyAlignment="1" applyProtection="1">
      <alignment horizontal="right" vertical="center"/>
      <protection locked="0" hidden="1"/>
    </xf>
    <xf numFmtId="2" fontId="5" fillId="0" borderId="44" xfId="0" applyNumberFormat="1" applyFont="1" applyFill="1" applyBorder="1" applyAlignment="1" applyProtection="1">
      <alignment horizontal="right" vertical="center"/>
      <protection locked="0" hidden="1"/>
    </xf>
    <xf numFmtId="2" fontId="5" fillId="0" borderId="4" xfId="0" applyNumberFormat="1" applyFont="1" applyFill="1" applyBorder="1" applyAlignment="1" applyProtection="1">
      <alignment horizontal="right" vertical="center"/>
      <protection locked="0" hidden="1"/>
    </xf>
    <xf numFmtId="0" fontId="0" fillId="3" borderId="48" xfId="0" applyFill="1" applyBorder="1" applyProtection="1">
      <protection hidden="1"/>
    </xf>
    <xf numFmtId="0" fontId="21" fillId="0" borderId="0" xfId="0" applyFont="1" applyAlignment="1">
      <alignment wrapText="1"/>
    </xf>
    <xf numFmtId="0" fontId="21" fillId="0" borderId="13" xfId="0" applyFont="1" applyBorder="1" applyAlignment="1">
      <alignment wrapText="1"/>
    </xf>
    <xf numFmtId="0" fontId="10" fillId="3" borderId="18" xfId="0" applyFont="1" applyFill="1" applyBorder="1" applyAlignment="1" applyProtection="1">
      <alignment horizontal="center" vertical="center" textRotation="90"/>
      <protection hidden="1"/>
    </xf>
    <xf numFmtId="0" fontId="10" fillId="3" borderId="15" xfId="0" applyFont="1" applyFill="1" applyBorder="1" applyAlignment="1" applyProtection="1">
      <alignment horizontal="center" vertical="center" textRotation="90"/>
      <protection hidden="1"/>
    </xf>
    <xf numFmtId="0" fontId="10" fillId="3" borderId="16" xfId="0" applyFont="1" applyFill="1" applyBorder="1" applyAlignment="1" applyProtection="1">
      <alignment horizontal="center" vertical="center" textRotation="90"/>
      <protection hidden="1"/>
    </xf>
    <xf numFmtId="0" fontId="18" fillId="0" borderId="0" xfId="0" applyFont="1" applyFill="1" applyBorder="1" applyAlignment="1" applyProtection="1">
      <alignment horizontal="left" vertical="center"/>
      <protection locked="0"/>
    </xf>
    <xf numFmtId="0" fontId="16" fillId="3" borderId="0" xfId="0" applyFont="1" applyFill="1" applyBorder="1" applyAlignment="1" applyProtection="1">
      <alignment horizontal="right" wrapText="1"/>
      <protection hidden="1"/>
    </xf>
    <xf numFmtId="0" fontId="16" fillId="3" borderId="13" xfId="0" applyFont="1" applyFill="1" applyBorder="1" applyAlignment="1" applyProtection="1">
      <alignment horizontal="right" wrapText="1"/>
      <protection hidden="1"/>
    </xf>
    <xf numFmtId="0" fontId="21" fillId="0" borderId="0" xfId="0" applyFont="1" applyAlignment="1">
      <alignment horizontal="left" wrapText="1"/>
    </xf>
    <xf numFmtId="0" fontId="21" fillId="0" borderId="13" xfId="0" applyFont="1" applyBorder="1" applyAlignment="1">
      <alignment horizontal="left" wrapText="1"/>
    </xf>
    <xf numFmtId="0" fontId="5" fillId="0" borderId="1"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protection hidden="1"/>
    </xf>
  </cellXfs>
  <cellStyles count="3">
    <cellStyle name="Standard" xfId="0" builtinId="0"/>
    <cellStyle name="Währung" xfId="1" builtinId="4"/>
    <cellStyle name="Währung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0"/>
  <sheetViews>
    <sheetView showGridLines="0" showRowColHeaders="0" tabSelected="1" topLeftCell="A3" zoomScale="85" zoomScaleNormal="85" workbookViewId="0">
      <selection activeCell="E3" sqref="E3:H3"/>
    </sheetView>
  </sheetViews>
  <sheetFormatPr baseColWidth="10" defaultRowHeight="15" x14ac:dyDescent="0.25"/>
  <cols>
    <col min="1" max="1" width="3.7109375" style="6" customWidth="1"/>
    <col min="2" max="2" width="4" customWidth="1"/>
    <col min="3" max="3" width="11.140625" customWidth="1"/>
    <col min="4" max="4" width="46.7109375" customWidth="1"/>
    <col min="5" max="5" width="18" customWidth="1"/>
    <col min="6" max="6" width="11" customWidth="1"/>
    <col min="7" max="7" width="11.42578125" customWidth="1"/>
    <col min="8" max="8" width="15.28515625" customWidth="1"/>
    <col min="9" max="9" width="14.42578125" style="6" customWidth="1"/>
    <col min="10" max="10" width="16" style="6" customWidth="1"/>
    <col min="11" max="12" width="15.7109375" customWidth="1"/>
    <col min="13" max="13" width="14.42578125" customWidth="1"/>
    <col min="14" max="14" width="15.140625" style="6" customWidth="1"/>
    <col min="15" max="15" width="18" customWidth="1"/>
    <col min="16" max="16" width="25.5703125" customWidth="1"/>
    <col min="17" max="17" width="25.7109375" customWidth="1"/>
    <col min="18" max="18" width="17.28515625" customWidth="1"/>
  </cols>
  <sheetData>
    <row r="1" spans="1:17" ht="27" customHeight="1" x14ac:dyDescent="0.35">
      <c r="A1" s="26"/>
      <c r="B1" s="108" t="s">
        <v>31</v>
      </c>
      <c r="C1" s="20"/>
      <c r="D1" s="8"/>
      <c r="E1" s="8"/>
      <c r="F1" s="8"/>
      <c r="G1" s="8"/>
      <c r="H1" s="8"/>
      <c r="I1" s="8"/>
      <c r="J1" s="8"/>
      <c r="K1" s="8"/>
      <c r="L1" s="8"/>
      <c r="M1" s="8"/>
      <c r="N1" s="8"/>
      <c r="O1" s="8"/>
      <c r="P1" s="9"/>
      <c r="Q1" s="17"/>
    </row>
    <row r="2" spans="1:17" x14ac:dyDescent="0.25">
      <c r="A2" s="27"/>
      <c r="B2" s="10"/>
      <c r="C2" s="10"/>
      <c r="D2" s="10"/>
      <c r="E2" s="10"/>
      <c r="F2" s="10"/>
      <c r="G2" s="10"/>
      <c r="H2" s="10"/>
      <c r="I2" s="10"/>
      <c r="J2" s="10"/>
      <c r="K2" s="10"/>
      <c r="L2" s="10"/>
      <c r="M2" s="10"/>
      <c r="N2" s="10"/>
      <c r="O2" s="10"/>
      <c r="P2" s="11"/>
      <c r="Q2" s="14"/>
    </row>
    <row r="3" spans="1:17" ht="17.25" customHeight="1" x14ac:dyDescent="0.25">
      <c r="A3" s="27"/>
      <c r="B3" s="10"/>
      <c r="C3" s="10"/>
      <c r="D3" s="109" t="s">
        <v>32</v>
      </c>
      <c r="E3" s="173"/>
      <c r="F3" s="173"/>
      <c r="G3" s="173"/>
      <c r="H3" s="173"/>
      <c r="I3" s="109"/>
      <c r="J3" s="110" t="s">
        <v>33</v>
      </c>
      <c r="K3" s="162"/>
      <c r="L3" s="21"/>
      <c r="M3" s="28"/>
      <c r="N3" s="12"/>
      <c r="O3" s="21"/>
      <c r="P3" s="11"/>
      <c r="Q3" s="14"/>
    </row>
    <row r="4" spans="1:17" ht="16.149999999999999" customHeight="1" x14ac:dyDescent="0.3">
      <c r="A4" s="27"/>
      <c r="B4" s="10"/>
      <c r="C4" s="10"/>
      <c r="D4" s="112"/>
      <c r="E4" s="112"/>
      <c r="F4" s="112"/>
      <c r="G4" s="112"/>
      <c r="H4" s="112"/>
      <c r="I4" s="112"/>
      <c r="J4" s="112"/>
      <c r="K4" s="112"/>
      <c r="L4" s="10"/>
      <c r="M4" s="10"/>
      <c r="N4" s="10"/>
      <c r="O4" s="10"/>
      <c r="P4" s="11"/>
      <c r="Q4" s="14"/>
    </row>
    <row r="5" spans="1:17" ht="18.75" customHeight="1" x14ac:dyDescent="0.3">
      <c r="A5" s="27"/>
      <c r="B5" s="10"/>
      <c r="C5" s="10"/>
      <c r="D5" s="109" t="s">
        <v>34</v>
      </c>
      <c r="E5" s="111" t="s">
        <v>39</v>
      </c>
      <c r="F5" s="109"/>
      <c r="G5" s="113"/>
      <c r="H5" s="109"/>
      <c r="I5" s="109"/>
      <c r="J5" s="109"/>
      <c r="K5" s="109"/>
      <c r="L5" s="12"/>
      <c r="M5" s="12"/>
      <c r="N5" s="12"/>
      <c r="O5" s="12"/>
      <c r="P5" s="29"/>
      <c r="Q5" s="13"/>
    </row>
    <row r="6" spans="1:17" ht="16.149999999999999" customHeight="1" x14ac:dyDescent="0.3">
      <c r="A6" s="27"/>
      <c r="B6" s="10"/>
      <c r="C6" s="10"/>
      <c r="D6" s="112"/>
      <c r="E6" s="112"/>
      <c r="F6" s="112"/>
      <c r="G6" s="113"/>
      <c r="H6" s="112"/>
      <c r="I6" s="112"/>
      <c r="J6" s="112"/>
      <c r="K6" s="112"/>
      <c r="L6" s="10"/>
      <c r="M6" s="10"/>
      <c r="N6" s="10"/>
      <c r="O6" s="10"/>
      <c r="P6" s="11"/>
      <c r="Q6" s="14"/>
    </row>
    <row r="7" spans="1:17" ht="18" customHeight="1" x14ac:dyDescent="0.3">
      <c r="A7" s="27"/>
      <c r="B7" s="10"/>
      <c r="C7" s="10"/>
      <c r="D7" s="109" t="s">
        <v>35</v>
      </c>
      <c r="E7" s="114" t="s">
        <v>38</v>
      </c>
      <c r="F7" s="109"/>
      <c r="G7" s="113"/>
      <c r="H7" s="112"/>
      <c r="I7" s="112"/>
      <c r="J7" s="112"/>
      <c r="K7" s="112"/>
      <c r="L7" s="10"/>
      <c r="M7" s="10"/>
      <c r="N7" s="10"/>
      <c r="O7" s="10"/>
      <c r="P7" s="11"/>
      <c r="Q7" s="14"/>
    </row>
    <row r="8" spans="1:17" ht="13.15" customHeight="1" x14ac:dyDescent="0.25">
      <c r="A8" s="27"/>
      <c r="B8" s="115"/>
      <c r="C8" s="115" t="s">
        <v>88</v>
      </c>
      <c r="D8" s="115" t="s">
        <v>89</v>
      </c>
      <c r="E8" s="115"/>
      <c r="F8" s="115" t="s">
        <v>90</v>
      </c>
      <c r="G8" s="115" t="s">
        <v>91</v>
      </c>
      <c r="H8" s="115" t="s">
        <v>92</v>
      </c>
      <c r="I8" s="115" t="s">
        <v>94</v>
      </c>
      <c r="J8" s="115" t="s">
        <v>95</v>
      </c>
      <c r="K8" s="115"/>
      <c r="L8" s="115"/>
      <c r="M8" s="115" t="s">
        <v>93</v>
      </c>
      <c r="N8" s="115" t="s">
        <v>96</v>
      </c>
      <c r="O8" s="115"/>
      <c r="P8" s="116" t="s">
        <v>97</v>
      </c>
      <c r="Q8" s="18"/>
    </row>
    <row r="9" spans="1:17" ht="62.45" customHeight="1" x14ac:dyDescent="0.25">
      <c r="A9" s="27"/>
      <c r="B9" s="64" t="s">
        <v>43</v>
      </c>
      <c r="C9" s="64" t="s">
        <v>76</v>
      </c>
      <c r="D9" s="64" t="s">
        <v>103</v>
      </c>
      <c r="E9" s="65" t="s">
        <v>80</v>
      </c>
      <c r="F9" s="64" t="s">
        <v>75</v>
      </c>
      <c r="G9" s="65" t="s">
        <v>74</v>
      </c>
      <c r="H9" s="66" t="s">
        <v>81</v>
      </c>
      <c r="I9" s="64" t="s">
        <v>107</v>
      </c>
      <c r="J9" s="64" t="s">
        <v>108</v>
      </c>
      <c r="K9" s="64" t="s">
        <v>82</v>
      </c>
      <c r="L9" s="65" t="s">
        <v>87</v>
      </c>
      <c r="M9" s="64" t="s">
        <v>83</v>
      </c>
      <c r="N9" s="65" t="s">
        <v>104</v>
      </c>
      <c r="O9" s="65" t="s">
        <v>102</v>
      </c>
      <c r="P9" s="67" t="s">
        <v>61</v>
      </c>
      <c r="Q9" s="19"/>
    </row>
    <row r="10" spans="1:17" s="6" customFormat="1" x14ac:dyDescent="0.25">
      <c r="A10" s="27"/>
      <c r="B10" s="30" t="s">
        <v>48</v>
      </c>
      <c r="C10" s="31" t="s">
        <v>36</v>
      </c>
      <c r="D10" s="31" t="s">
        <v>9</v>
      </c>
      <c r="E10" s="32">
        <f>IF(D10="","",IF(AND($E$5="Köln",$E$7="Ja"),VLOOKUP(D10,Referenzwerte!$A$7:$I$46,2,FALSE),IF(AND($E$5="Köln",$E$7="Nein"),VLOOKUP(D10,Referenzwerte!$A$7:$I$46,3,FALSE),IF(AND($E$5="Arnsberg",$E$7="Ja"),VLOOKUP(D10,Referenzwerte!$A$7:$I$46,4,FALSE),IF(AND($E$5="Arnsberg",$E$7="Nein"),VLOOKUP(D10,Referenzwerte!$A$7:$I$46,5,FALSE),IF(AND($E$5="Münster",$E$7="Ja"),VLOOKUP(D10,Referenzwerte!$A$7:$I$46,6,FALSE),IF(AND($E$5="Münster",$E$7="Nein"),VLOOKUP(D10,Referenzwerte!$A$7:$I$46,7,FALSE),IF(AND($E$5="Düsseldorf",$E$7="Ja"),VLOOKUP(D10,Referenzwerte!$A$7:$I$46,8,FALSE),IF(AND($E$5="Düsseldorf",$E$7="Nein"),VLOOKUP(D10,Referenzwerte!$A$7:$I$46,9,FALSE),"")))))))))</f>
        <v>1472.1040666666665</v>
      </c>
      <c r="F10" s="127">
        <v>4.5229999999999997</v>
      </c>
      <c r="G10" s="61">
        <v>1</v>
      </c>
      <c r="H10" s="33">
        <v>0</v>
      </c>
      <c r="I10" s="134" t="s">
        <v>71</v>
      </c>
      <c r="J10" s="140"/>
      <c r="K10" s="160">
        <f>IF(D10="","",IF(AND(I10="",H10=0),0,IF(AND(I10="",H10=""),0,IF(AND(OR(I10="Entfällt",I10="Beleg"),H10=0),0,IF(AND(I10="Beleg",H10&gt;0),0,IF(D10="","",IF(AND($E$5="Köln",$E$7="Ja"),VLOOKUP(D10,Referenzwerte!$K$7:$S$46,2,FALSE),IF(AND($E$5="Köln",$E$7="Nein"),VLOOKUP(D10,Referenzwerte!$K$7:$S$46,3,FALSE),IF(D10="","",IF(AND($E$5="Arnsberg",$E$7="Ja"),VLOOKUP(D10,Referenzwerte!$K$7:$S$46,4,FALSE),IF(AND($E$5="Arnsberg",$E$7="Nein"),VLOOKUP(D10,Referenzwerte!$K$7:$S$46,5,FALSE),IF(D10="","",IF(AND($E$5="Münster",$E$7="Ja"),VLOOKUP(D10,Referenzwerte!$K$7:$S$46,6,FALSE),IF(AND($E$5="Münster",$E$7="Nein"),VLOOKUP(D10,Referenzwerte!$K$7:$S$46,7,FALSE),IF(D10="","",IF(AND($E$5="Düsseldorf",$E$7="Ja"),VLOOKUP(D10,Referenzwerte!$K$7:$S$46,8,FALSE),IF(AND($E$5="Düsseldorf",$E$7="Nein"),VLOOKUP(D10,Referenzwerte!$K$7:$S$46,9,FALSE),"")))))))))))))))))</f>
        <v>0</v>
      </c>
      <c r="L10" s="32">
        <f t="shared" ref="L10:L43" si="0">IF(D10="","",H10*J10+H10*K10)</f>
        <v>0</v>
      </c>
      <c r="M10" s="149" t="s">
        <v>40</v>
      </c>
      <c r="N10" s="23">
        <f>IF(D10="","",IF(M10="Ja",0,IF(Eingabemaske!$E$7="Ja",VLOOKUP($D10,Referenzwerte!$U$7:$W$46,2,FALSE),IF(Eingabemaske!$E$7="Nein",VLOOKUP($D10,Referenzwerte!$U$7:$W$46,3,FALSE),""))))</f>
        <v>145</v>
      </c>
      <c r="O10" s="34">
        <f t="shared" ref="O10:O43" si="1">IF(D10="","",MAX(G10*(E10-L10-N10),0))</f>
        <v>1327.1040666666665</v>
      </c>
      <c r="P10" s="35" t="s">
        <v>53</v>
      </c>
      <c r="Q10" s="18"/>
    </row>
    <row r="11" spans="1:17" s="6" customFormat="1" x14ac:dyDescent="0.25">
      <c r="A11" s="27"/>
      <c r="B11" s="36" t="s">
        <v>49</v>
      </c>
      <c r="C11" s="31" t="s">
        <v>36</v>
      </c>
      <c r="D11" s="31" t="s">
        <v>9</v>
      </c>
      <c r="E11" s="32">
        <f>IF(D11="","",IF(AND($E$5="Köln",$E$7="Ja"),VLOOKUP(D11,Referenzwerte!$A$7:$I$46,2,FALSE),IF(AND($E$5="Köln",$E$7="Nein"),VLOOKUP(D11,Referenzwerte!$A$7:$I$46,3,FALSE),IF(AND($E$5="Arnsberg",$E$7="Ja"),VLOOKUP(D11,Referenzwerte!$A$7:$I$46,4,FALSE),IF(AND($E$5="Arnsberg",$E$7="Nein"),VLOOKUP(D11,Referenzwerte!$A$7:$I$46,5,FALSE),IF(AND($E$5="Münster",$E$7="Ja"),VLOOKUP(D11,Referenzwerte!$A$7:$I$46,6,FALSE),IF(AND($E$5="Münster",$E$7="Nein"),VLOOKUP(D11,Referenzwerte!$A$7:$I$46,7,FALSE),IF(AND($E$5="Düsseldorf",$E$7="Ja"),VLOOKUP(D11,Referenzwerte!$A$7:$I$46,8,FALSE),IF(AND($E$5="Düsseldorf",$E$7="Nein"),VLOOKUP(D11,Referenzwerte!$A$7:$I$46,9,FALSE),"")))))))))</f>
        <v>1472.1040666666665</v>
      </c>
      <c r="F11" s="127">
        <v>4.5229999999999997</v>
      </c>
      <c r="G11" s="61">
        <v>1</v>
      </c>
      <c r="H11" s="33">
        <v>5</v>
      </c>
      <c r="I11" s="134" t="s">
        <v>69</v>
      </c>
      <c r="J11" s="140"/>
      <c r="K11" s="155">
        <f>IF(D11="","",IF(AND(I11="",H11=0),0,IF(AND(I11="",H11=""),0,IF(AND(OR(I11="Entfällt",I11="Beleg"),H11=0),0,IF(AND(I11="Beleg",H11&gt;0),0,IF(D11="","",IF(AND($E$5="Köln",$E$7="Ja"),VLOOKUP(D11,Referenzwerte!$K$7:$S$46,2,FALSE),IF(AND($E$5="Köln",$E$7="Nein"),VLOOKUP(D11,Referenzwerte!$K$7:$S$46,3,FALSE),IF(D11="","",IF(AND($E$5="Arnsberg",$E$7="Ja"),VLOOKUP(D11,Referenzwerte!$K$7:$S$46,4,FALSE),IF(AND($E$5="Arnsberg",$E$7="Nein"),VLOOKUP(D11,Referenzwerte!$K$7:$S$46,5,FALSE),IF(D11="","",IF(AND($E$5="Münster",$E$7="Ja"),VLOOKUP(D11,Referenzwerte!$K$7:$S$46,6,FALSE),IF(AND($E$5="Münster",$E$7="Nein"),VLOOKUP(D11,Referenzwerte!$K$7:$S$46,7,FALSE),IF(D11="","",IF(AND($E$5="Düsseldorf",$E$7="Ja"),VLOOKUP(D11,Referenzwerte!$K$7:$S$46,8,FALSE),IF(AND($E$5="Düsseldorf",$E$7="Nein"),VLOOKUP(D11,Referenzwerte!$K$7:$S$46,9,FALSE),"")))))))))))))))))</f>
        <v>202.03</v>
      </c>
      <c r="L11" s="32">
        <f t="shared" si="0"/>
        <v>1010.15</v>
      </c>
      <c r="M11" s="149" t="s">
        <v>38</v>
      </c>
      <c r="N11" s="23">
        <f>IF(D11="","",IF(M11="Ja",0,IF(Eingabemaske!$E$7="Ja",VLOOKUP($D11,Referenzwerte!$U$7:$W$46,2,FALSE),IF(Eingabemaske!$E$7="Nein",VLOOKUP($D11,Referenzwerte!$U$7:$W$46,3,FALSE),""))))</f>
        <v>0</v>
      </c>
      <c r="O11" s="37">
        <f t="shared" si="1"/>
        <v>461.95406666666656</v>
      </c>
      <c r="P11" s="35" t="s">
        <v>72</v>
      </c>
      <c r="Q11" s="18"/>
    </row>
    <row r="12" spans="1:17" s="6" customFormat="1" x14ac:dyDescent="0.25">
      <c r="A12" s="27"/>
      <c r="B12" s="38" t="s">
        <v>50</v>
      </c>
      <c r="C12" s="39" t="s">
        <v>36</v>
      </c>
      <c r="D12" s="39" t="s">
        <v>9</v>
      </c>
      <c r="E12" s="40">
        <f>IF(D12="","",IF(AND($E$5="Köln",$E$7="Ja"),VLOOKUP(D12,Referenzwerte!$A$7:$I$46,2,FALSE),IF(AND($E$5="Köln",$E$7="Nein"),VLOOKUP(D12,Referenzwerte!$A$7:$I$46,3,FALSE),IF(AND($E$5="Arnsberg",$E$7="Ja"),VLOOKUP(D12,Referenzwerte!$A$7:$I$46,4,FALSE),IF(AND($E$5="Arnsberg",$E$7="Nein"),VLOOKUP(D12,Referenzwerte!$A$7:$I$46,5,FALSE),IF(AND($E$5="Münster",$E$7="Ja"),VLOOKUP(D12,Referenzwerte!$A$7:$I$46,6,FALSE),IF(AND($E$5="Münster",$E$7="Nein"),VLOOKUP(D12,Referenzwerte!$A$7:$I$46,7,FALSE),IF(AND($E$5="Düsseldorf",$E$7="Ja"),VLOOKUP(D12,Referenzwerte!$A$7:$I$46,8,FALSE),IF(AND($E$5="Düsseldorf",$E$7="Nein"),VLOOKUP(D12,Referenzwerte!$A$7:$I$46,9,FALSE),"")))))))))</f>
        <v>1472.1040666666665</v>
      </c>
      <c r="F12" s="128">
        <v>4.5229999999999997</v>
      </c>
      <c r="G12" s="62">
        <v>2.5230000000000001</v>
      </c>
      <c r="H12" s="41">
        <v>7</v>
      </c>
      <c r="I12" s="135" t="s">
        <v>70</v>
      </c>
      <c r="J12" s="141">
        <f>IF(E7="Nein",135*1.1107,135)</f>
        <v>135</v>
      </c>
      <c r="K12" s="161">
        <f>IF(D12="","",IF(AND(I12="",H12=0),0,IF(AND(I12="",H12=""),0,IF(AND(OR(I12="Entfällt",I12="Beleg"),H12=0),0,IF(AND(I12="Beleg",H12&gt;0),0,IF(D12="","",IF(AND($E$5="Köln",$E$7="Ja"),VLOOKUP(D12,Referenzwerte!$K$7:$S$46,2,FALSE),IF(AND($E$5="Köln",$E$7="Nein"),VLOOKUP(D12,Referenzwerte!$K$7:$S$46,3,FALSE),IF(D12="","",IF(AND($E$5="Arnsberg",$E$7="Ja"),VLOOKUP(D12,Referenzwerte!$K$7:$S$46,4,FALSE),IF(AND($E$5="Arnsberg",$E$7="Nein"),VLOOKUP(D12,Referenzwerte!$K$7:$S$46,5,FALSE),IF(D12="","",IF(AND($E$5="Münster",$E$7="Ja"),VLOOKUP(D12,Referenzwerte!$K$7:$S$46,6,FALSE),IF(AND($E$5="Münster",$E$7="Nein"),VLOOKUP(D12,Referenzwerte!$K$7:$S$46,7,FALSE),IF(D12="","",IF(AND($E$5="Düsseldorf",$E$7="Ja"),VLOOKUP(D12,Referenzwerte!$K$7:$S$46,8,FALSE),IF(AND($E$5="Düsseldorf",$E$7="Nein"),VLOOKUP(D12,Referenzwerte!$K$7:$S$46,9,FALSE),"")))))))))))))))))</f>
        <v>0</v>
      </c>
      <c r="L12" s="40">
        <f t="shared" si="0"/>
        <v>945</v>
      </c>
      <c r="M12" s="150" t="s">
        <v>38</v>
      </c>
      <c r="N12" s="24">
        <f>IF(D12="","",IF(M12="Ja",0,IF(Eingabemaske!$E$7="Ja",VLOOKUP($D12,Referenzwerte!$U$7:$W$46,2,FALSE),IF(Eingabemaske!$E$7="Nein",VLOOKUP($D12,Referenzwerte!$U$7:$W$46,3,FALSE),""))))</f>
        <v>0</v>
      </c>
      <c r="O12" s="42">
        <f t="shared" si="1"/>
        <v>1329.8835601999997</v>
      </c>
      <c r="P12" s="43" t="s">
        <v>60</v>
      </c>
      <c r="Q12" s="18"/>
    </row>
    <row r="13" spans="1:17" s="60" customFormat="1" ht="18" customHeight="1" x14ac:dyDescent="0.25">
      <c r="A13" s="171" t="s">
        <v>51</v>
      </c>
      <c r="B13" s="68">
        <v>1</v>
      </c>
      <c r="C13" s="69"/>
      <c r="D13" s="70"/>
      <c r="E13" s="71" t="str">
        <f>IF(D13="","",IF(AND($E$5="Köln",$E$7="Ja"),VLOOKUP(D13,Referenzwerte!$A$7:$I$46,2,FALSE),IF(AND($E$5="Köln",$E$7="Nein"),VLOOKUP(D13,Referenzwerte!$A$7:$I$46,3,FALSE),IF(AND($E$5="Arnsberg",$E$7="Ja"),VLOOKUP(D13,Referenzwerte!$A$7:$I$46,4,FALSE),IF(AND($E$5="Arnsberg",$E$7="Nein"),VLOOKUP(D13,Referenzwerte!$A$7:$I$46,5,FALSE),IF(AND($E$5="Münster",$E$7="Ja"),VLOOKUP(D13,Referenzwerte!$A$7:$I$46,6,FALSE),IF(AND($E$5="Münster",$E$7="Nein"),VLOOKUP(D13,Referenzwerte!$A$7:$I$46,7,FALSE),IF(AND($E$5="Düsseldorf",$E$7="Ja"),VLOOKUP(D13,Referenzwerte!$A$7:$I$46,8,FALSE),IF(AND($E$5="Düsseldorf",$E$7="Nein"),VLOOKUP(D13,Referenzwerte!$A$7:$I$46,9,FALSE),"")))))))))</f>
        <v/>
      </c>
      <c r="F13" s="129"/>
      <c r="G13" s="72"/>
      <c r="H13" s="73"/>
      <c r="I13" s="136"/>
      <c r="J13" s="142"/>
      <c r="K13" s="159" t="str">
        <f>IF(D13="","",IF(AND(I13="",H13=0),0,IF(AND(I13="",H13=""),0,IF(AND(OR(I13="Entfällt",I13="Beleg"),H13=0),0,IF(AND(I13="Beleg",H13&gt;0),0,IF(D13="","",IF(AND($E$5="Köln",$E$7="Ja"),VLOOKUP(D13,Referenzwerte!$K$7:$S$46,2,FALSE),IF(AND($E$5="Köln",$E$7="Nein"),VLOOKUP(D13,Referenzwerte!$K$7:$S$46,3,FALSE),IF(D13="","",IF(AND($E$5="Arnsberg",$E$7="Ja"),VLOOKUP(D13,Referenzwerte!$K$7:$S$46,4,FALSE),IF(AND($E$5="Arnsberg",$E$7="Nein"),VLOOKUP(D13,Referenzwerte!$K$7:$S$46,5,FALSE),IF(D13="","",IF(AND($E$5="Münster",$E$7="Ja"),VLOOKUP(D13,Referenzwerte!$K$7:$S$46,6,FALSE),IF(AND($E$5="Münster",$E$7="Nein"),VLOOKUP(D13,Referenzwerte!$K$7:$S$46,7,FALSE),IF(D13="","",IF(AND($E$5="Düsseldorf",$E$7="Ja"),VLOOKUP(D13,Referenzwerte!$K$7:$S$46,8,FALSE),IF(AND($E$5="Düsseldorf",$E$7="Nein"),VLOOKUP(D13,Referenzwerte!$K$7:$S$46,9,FALSE),"")))))))))))))))))</f>
        <v/>
      </c>
      <c r="L13" s="71" t="str">
        <f t="shared" si="0"/>
        <v/>
      </c>
      <c r="M13" s="151"/>
      <c r="N13" s="74" t="str">
        <f>IF(D13="","",IF(M13="Ja",0,IF(Eingabemaske!$E$7="Ja",VLOOKUP($D13,Referenzwerte!$U$7:$W$46,2,FALSE),IF(Eingabemaske!$E$7="Nein",VLOOKUP($D13,Referenzwerte!$U$7:$W$46,3,FALSE),""))))</f>
        <v/>
      </c>
      <c r="O13" s="75" t="str">
        <f t="shared" si="1"/>
        <v/>
      </c>
      <c r="P13" s="76"/>
      <c r="Q13" s="59"/>
    </row>
    <row r="14" spans="1:17" s="60" customFormat="1" ht="18" customHeight="1" x14ac:dyDescent="0.25">
      <c r="A14" s="171"/>
      <c r="B14" s="68">
        <v>2</v>
      </c>
      <c r="C14" s="77"/>
      <c r="D14" s="78"/>
      <c r="E14" s="79" t="str">
        <f>IF(D14="","",IF(AND($E$5="Köln",$E$7="Ja"),VLOOKUP(D14,Referenzwerte!$A$7:$I$46,2,FALSE),IF(AND($E$5="Köln",$E$7="Nein"),VLOOKUP(D14,Referenzwerte!$A$7:$I$46,3,FALSE),IF(AND($E$5="Arnsberg",$E$7="Ja"),VLOOKUP(D14,Referenzwerte!$A$7:$I$46,4,FALSE),IF(AND($E$5="Arnsberg",$E$7="Nein"),VLOOKUP(D14,Referenzwerte!$A$7:$I$46,5,FALSE),IF(AND($E$5="Münster",$E$7="Ja"),VLOOKUP(D14,Referenzwerte!$A$7:$I$46,6,FALSE),IF(AND($E$5="Münster",$E$7="Nein"),VLOOKUP(D14,Referenzwerte!$A$7:$I$46,7,FALSE),IF(AND($E$5="Düsseldorf",$E$7="Ja"),VLOOKUP(D14,Referenzwerte!$A$7:$I$46,8,FALSE),IF(AND($E$5="Düsseldorf",$E$7="Nein"),VLOOKUP(D14,Referenzwerte!$A$7:$I$46,9,FALSE),"")))))))))</f>
        <v/>
      </c>
      <c r="F14" s="130"/>
      <c r="G14" s="80"/>
      <c r="H14" s="81"/>
      <c r="I14" s="137"/>
      <c r="J14" s="143"/>
      <c r="K14" s="158" t="str">
        <f>IF(D14="","",IF(AND(I14="",H14=0),0,IF(AND(I14="",H14=""),0,IF(AND(OR(I14="Entfällt",I14="Beleg"),H14=0),0,IF(AND(I14="Beleg",H14&gt;0),0,IF(D14="","",IF(AND($E$5="Köln",$E$7="Ja"),VLOOKUP(D14,Referenzwerte!$K$7:$S$46,2,FALSE),IF(AND($E$5="Köln",$E$7="Nein"),VLOOKUP(D14,Referenzwerte!$K$7:$S$46,3,FALSE),IF(D14="","",IF(AND($E$5="Arnsberg",$E$7="Ja"),VLOOKUP(D14,Referenzwerte!$K$7:$S$46,4,FALSE),IF(AND($E$5="Arnsberg",$E$7="Nein"),VLOOKUP(D14,Referenzwerte!$K$7:$S$46,5,FALSE),IF(D14="","",IF(AND($E$5="Münster",$E$7="Ja"),VLOOKUP(D14,Referenzwerte!$K$7:$S$46,6,FALSE),IF(AND($E$5="Münster",$E$7="Nein"),VLOOKUP(D14,Referenzwerte!$K$7:$S$46,7,FALSE),IF(D14="","",IF(AND($E$5="Düsseldorf",$E$7="Ja"),VLOOKUP(D14,Referenzwerte!$K$7:$S$46,8,FALSE),IF(AND($E$5="Düsseldorf",$E$7="Nein"),VLOOKUP(D14,Referenzwerte!$K$7:$S$46,9,FALSE),"")))))))))))))))))</f>
        <v/>
      </c>
      <c r="L14" s="156" t="str">
        <f t="shared" si="0"/>
        <v/>
      </c>
      <c r="M14" s="152"/>
      <c r="N14" s="82" t="str">
        <f>IF(D14="","",IF(M14="Ja",0,IF(Eingabemaske!$E$7="Ja",VLOOKUP($D14,Referenzwerte!$U$7:$W$46,2,FALSE),IF(Eingabemaske!$E$7="Nein",VLOOKUP($D14,Referenzwerte!$U$7:$W$46,3,FALSE),""))))</f>
        <v/>
      </c>
      <c r="O14" s="83" t="str">
        <f t="shared" si="1"/>
        <v/>
      </c>
      <c r="P14" s="84"/>
      <c r="Q14" s="59"/>
    </row>
    <row r="15" spans="1:17" s="60" customFormat="1" ht="18" customHeight="1" x14ac:dyDescent="0.25">
      <c r="A15" s="171"/>
      <c r="B15" s="68">
        <v>3</v>
      </c>
      <c r="C15" s="77"/>
      <c r="D15" s="78"/>
      <c r="E15" s="79" t="str">
        <f>IF(D15="","",IF(AND($E$5="Köln",$E$7="Ja"),VLOOKUP(D15,Referenzwerte!$A$7:$I$46,2,FALSE),IF(AND($E$5="Köln",$E$7="Nein"),VLOOKUP(D15,Referenzwerte!$A$7:$I$46,3,FALSE),IF(AND($E$5="Arnsberg",$E$7="Ja"),VLOOKUP(D15,Referenzwerte!$A$7:$I$46,4,FALSE),IF(AND($E$5="Arnsberg",$E$7="Nein"),VLOOKUP(D15,Referenzwerte!$A$7:$I$46,5,FALSE),IF(AND($E$5="Münster",$E$7="Ja"),VLOOKUP(D15,Referenzwerte!$A$7:$I$46,6,FALSE),IF(AND($E$5="Münster",$E$7="Nein"),VLOOKUP(D15,Referenzwerte!$A$7:$I$46,7,FALSE),IF(AND($E$5="Düsseldorf",$E$7="Ja"),VLOOKUP(D15,Referenzwerte!$A$7:$I$46,8,FALSE),IF(AND($E$5="Düsseldorf",$E$7="Nein"),VLOOKUP(D15,Referenzwerte!$A$7:$I$46,9,FALSE),"")))))))))</f>
        <v/>
      </c>
      <c r="F15" s="130"/>
      <c r="G15" s="80"/>
      <c r="H15" s="81"/>
      <c r="I15" s="137"/>
      <c r="J15" s="143"/>
      <c r="K15" s="158" t="str">
        <f>IF(D15="","",IF(AND(I15="",H15=0),0,IF(AND(I15="",H15=""),0,IF(AND(OR(I15="Entfällt",I15="Beleg"),H15=0),0,IF(AND(I15="Beleg",H15&gt;0),0,IF(D15="","",IF(AND($E$5="Köln",$E$7="Ja"),VLOOKUP(D15,Referenzwerte!$K$7:$S$46,2,FALSE),IF(AND($E$5="Köln",$E$7="Nein"),VLOOKUP(D15,Referenzwerte!$K$7:$S$46,3,FALSE),IF(D15="","",IF(AND($E$5="Arnsberg",$E$7="Ja"),VLOOKUP(D15,Referenzwerte!$K$7:$S$46,4,FALSE),IF(AND($E$5="Arnsberg",$E$7="Nein"),VLOOKUP(D15,Referenzwerte!$K$7:$S$46,5,FALSE),IF(D15="","",IF(AND($E$5="Münster",$E$7="Ja"),VLOOKUP(D15,Referenzwerte!$K$7:$S$46,6,FALSE),IF(AND($E$5="Münster",$E$7="Nein"),VLOOKUP(D15,Referenzwerte!$K$7:$S$46,7,FALSE),IF(D15="","",IF(AND($E$5="Düsseldorf",$E$7="Ja"),VLOOKUP(D15,Referenzwerte!$K$7:$S$46,8,FALSE),IF(AND($E$5="Düsseldorf",$E$7="Nein"),VLOOKUP(D15,Referenzwerte!$K$7:$S$46,9,FALSE),"")))))))))))))))))</f>
        <v/>
      </c>
      <c r="L15" s="157" t="str">
        <f t="shared" si="0"/>
        <v/>
      </c>
      <c r="M15" s="152"/>
      <c r="N15" s="82" t="str">
        <f>IF(D15="","",IF(M15="Ja",0,IF(Eingabemaske!$E$7="Ja",VLOOKUP($D15,Referenzwerte!$U$7:$W$46,2,FALSE),IF(Eingabemaske!$E$7="Nein",VLOOKUP($D15,Referenzwerte!$U$7:$W$46,3,FALSE),""))))</f>
        <v/>
      </c>
      <c r="O15" s="83" t="str">
        <f t="shared" si="1"/>
        <v/>
      </c>
      <c r="P15" s="84"/>
    </row>
    <row r="16" spans="1:17" s="60" customFormat="1" ht="18" customHeight="1" x14ac:dyDescent="0.25">
      <c r="A16" s="171"/>
      <c r="B16" s="68">
        <v>4</v>
      </c>
      <c r="C16" s="77"/>
      <c r="D16" s="78"/>
      <c r="E16" s="79" t="str">
        <f>IF(D16="","",IF(AND($E$5="Köln",$E$7="Ja"),VLOOKUP(D16,Referenzwerte!$A$7:$I$46,2,FALSE),IF(AND($E$5="Köln",$E$7="Nein"),VLOOKUP(D16,Referenzwerte!$A$7:$I$46,3,FALSE),IF(AND($E$5="Arnsberg",$E$7="Ja"),VLOOKUP(D16,Referenzwerte!$A$7:$I$46,4,FALSE),IF(AND($E$5="Arnsberg",$E$7="Nein"),VLOOKUP(D16,Referenzwerte!$A$7:$I$46,5,FALSE),IF(AND($E$5="Münster",$E$7="Ja"),VLOOKUP(D16,Referenzwerte!$A$7:$I$46,6,FALSE),IF(AND($E$5="Münster",$E$7="Nein"),VLOOKUP(D16,Referenzwerte!$A$7:$I$46,7,FALSE),IF(AND($E$5="Düsseldorf",$E$7="Ja"),VLOOKUP(D16,Referenzwerte!$A$7:$I$46,8,FALSE),IF(AND($E$5="Düsseldorf",$E$7="Nein"),VLOOKUP(D16,Referenzwerte!$A$7:$I$46,9,FALSE),"")))))))))</f>
        <v/>
      </c>
      <c r="F16" s="131"/>
      <c r="G16" s="85"/>
      <c r="H16" s="86"/>
      <c r="I16" s="137"/>
      <c r="J16" s="143"/>
      <c r="K16" s="158" t="str">
        <f>IF(D16="","",IF(AND(I16="",H16=0),0,IF(AND(I16="",H16=""),0,IF(AND(OR(I16="Entfällt",I16="Beleg"),H16=0),0,IF(AND(I16="Beleg",H16&gt;0),0,IF(D16="","",IF(AND($E$5="Köln",$E$7="Ja"),VLOOKUP(D16,Referenzwerte!$K$7:$S$46,2,FALSE),IF(AND($E$5="Köln",$E$7="Nein"),VLOOKUP(D16,Referenzwerte!$K$7:$S$46,3,FALSE),IF(D16="","",IF(AND($E$5="Arnsberg",$E$7="Ja"),VLOOKUP(D16,Referenzwerte!$K$7:$S$46,4,FALSE),IF(AND($E$5="Arnsberg",$E$7="Nein"),VLOOKUP(D16,Referenzwerte!$K$7:$S$46,5,FALSE),IF(D16="","",IF(AND($E$5="Münster",$E$7="Ja"),VLOOKUP(D16,Referenzwerte!$K$7:$S$46,6,FALSE),IF(AND($E$5="Münster",$E$7="Nein"),VLOOKUP(D16,Referenzwerte!$K$7:$S$46,7,FALSE),IF(D16="","",IF(AND($E$5="Düsseldorf",$E$7="Ja"),VLOOKUP(D16,Referenzwerte!$K$7:$S$46,8,FALSE),IF(AND($E$5="Düsseldorf",$E$7="Nein"),VLOOKUP(D16,Referenzwerte!$K$7:$S$46,9,FALSE),"")))))))))))))))))</f>
        <v/>
      </c>
      <c r="L16" s="79" t="str">
        <f t="shared" si="0"/>
        <v/>
      </c>
      <c r="M16" s="152"/>
      <c r="N16" s="82" t="str">
        <f>IF(D16="","",IF(M16="Ja",0,IF(Eingabemaske!$E$7="Ja",VLOOKUP($D16,Referenzwerte!$U$7:$W$46,2,FALSE),IF(Eingabemaske!$E$7="Nein",VLOOKUP($D16,Referenzwerte!$U$7:$W$46,3,FALSE),""))))</f>
        <v/>
      </c>
      <c r="O16" s="83" t="str">
        <f t="shared" si="1"/>
        <v/>
      </c>
      <c r="P16" s="84"/>
    </row>
    <row r="17" spans="1:16" s="60" customFormat="1" ht="18" customHeight="1" x14ac:dyDescent="0.25">
      <c r="A17" s="171"/>
      <c r="B17" s="68">
        <v>5</v>
      </c>
      <c r="C17" s="77"/>
      <c r="D17" s="78"/>
      <c r="E17" s="79" t="str">
        <f>IF(D17="","",IF(AND($E$5="Köln",$E$7="Ja"),VLOOKUP(D17,Referenzwerte!$A$7:$I$46,2,FALSE),IF(AND($E$5="Köln",$E$7="Nein"),VLOOKUP(D17,Referenzwerte!$A$7:$I$46,3,FALSE),IF(AND($E$5="Arnsberg",$E$7="Ja"),VLOOKUP(D17,Referenzwerte!$A$7:$I$46,4,FALSE),IF(AND($E$5="Arnsberg",$E$7="Nein"),VLOOKUP(D17,Referenzwerte!$A$7:$I$46,5,FALSE),IF(AND($E$5="Münster",$E$7="Ja"),VLOOKUP(D17,Referenzwerte!$A$7:$I$46,6,FALSE),IF(AND($E$5="Münster",$E$7="Nein"),VLOOKUP(D17,Referenzwerte!$A$7:$I$46,7,FALSE),IF(AND($E$5="Düsseldorf",$E$7="Ja"),VLOOKUP(D17,Referenzwerte!$A$7:$I$46,8,FALSE),IF(AND($E$5="Düsseldorf",$E$7="Nein"),VLOOKUP(D17,Referenzwerte!$A$7:$I$46,9,FALSE),"")))))))))</f>
        <v/>
      </c>
      <c r="F17" s="131"/>
      <c r="G17" s="85"/>
      <c r="H17" s="86"/>
      <c r="I17" s="137"/>
      <c r="J17" s="143"/>
      <c r="K17" s="158" t="str">
        <f>IF(D17="","",IF(AND(I17="",H17=0),0,IF(AND(I17="",H17=""),0,IF(AND(OR(I17="Entfällt",I17="Beleg"),H17=0),0,IF(AND(I17="Beleg",H17&gt;0),0,IF(D17="","",IF(AND($E$5="Köln",$E$7="Ja"),VLOOKUP(D17,Referenzwerte!$K$7:$S$46,2,FALSE),IF(AND($E$5="Köln",$E$7="Nein"),VLOOKUP(D17,Referenzwerte!$K$7:$S$46,3,FALSE),IF(D17="","",IF(AND($E$5="Arnsberg",$E$7="Ja"),VLOOKUP(D17,Referenzwerte!$K$7:$S$46,4,FALSE),IF(AND($E$5="Arnsberg",$E$7="Nein"),VLOOKUP(D17,Referenzwerte!$K$7:$S$46,5,FALSE),IF(D17="","",IF(AND($E$5="Münster",$E$7="Ja"),VLOOKUP(D17,Referenzwerte!$K$7:$S$46,6,FALSE),IF(AND($E$5="Münster",$E$7="Nein"),VLOOKUP(D17,Referenzwerte!$K$7:$S$46,7,FALSE),IF(D17="","",IF(AND($E$5="Düsseldorf",$E$7="Ja"),VLOOKUP(D17,Referenzwerte!$K$7:$S$46,8,FALSE),IF(AND($E$5="Düsseldorf",$E$7="Nein"),VLOOKUP(D17,Referenzwerte!$K$7:$S$46,9,FALSE),"")))))))))))))))))</f>
        <v/>
      </c>
      <c r="L17" s="79" t="str">
        <f t="shared" si="0"/>
        <v/>
      </c>
      <c r="M17" s="152"/>
      <c r="N17" s="82" t="str">
        <f>IF(D17="","",IF(M17="Ja",0,IF(Eingabemaske!$E$7="Ja",VLOOKUP($D17,Referenzwerte!$U$7:$W$46,2,FALSE),IF(Eingabemaske!$E$7="Nein",VLOOKUP($D17,Referenzwerte!$U$7:$W$46,3,FALSE),""))))</f>
        <v/>
      </c>
      <c r="O17" s="83" t="str">
        <f t="shared" si="1"/>
        <v/>
      </c>
      <c r="P17" s="84"/>
    </row>
    <row r="18" spans="1:16" s="60" customFormat="1" ht="18" customHeight="1" x14ac:dyDescent="0.25">
      <c r="A18" s="171"/>
      <c r="B18" s="68">
        <v>6</v>
      </c>
      <c r="C18" s="87"/>
      <c r="D18" s="78"/>
      <c r="E18" s="79" t="str">
        <f>IF(D18="","",IF(AND($E$5="Köln",$E$7="Ja"),VLOOKUP(D18,Referenzwerte!$A$7:$I$46,2,FALSE),IF(AND($E$5="Köln",$E$7="Nein"),VLOOKUP(D18,Referenzwerte!$A$7:$I$46,3,FALSE),IF(AND($E$5="Arnsberg",$E$7="Ja"),VLOOKUP(D18,Referenzwerte!$A$7:$I$46,4,FALSE),IF(AND($E$5="Arnsberg",$E$7="Nein"),VLOOKUP(D18,Referenzwerte!$A$7:$I$46,5,FALSE),IF(AND($E$5="Münster",$E$7="Ja"),VLOOKUP(D18,Referenzwerte!$A$7:$I$46,6,FALSE),IF(AND($E$5="Münster",$E$7="Nein"),VLOOKUP(D18,Referenzwerte!$A$7:$I$46,7,FALSE),IF(AND($E$5="Düsseldorf",$E$7="Ja"),VLOOKUP(D18,Referenzwerte!$A$7:$I$46,8,FALSE),IF(AND($E$5="Düsseldorf",$E$7="Nein"),VLOOKUP(D18,Referenzwerte!$A$7:$I$46,9,FALSE),"")))))))))</f>
        <v/>
      </c>
      <c r="F18" s="131"/>
      <c r="G18" s="85"/>
      <c r="H18" s="86"/>
      <c r="I18" s="137"/>
      <c r="J18" s="143"/>
      <c r="K18" s="158" t="str">
        <f>IF(D18="","",IF(AND(I18="",H18=0),0,IF(AND(I18="",H18=""),0,IF(AND(OR(I18="Entfällt",I18="Beleg"),H18=0),0,IF(AND(I18="Beleg",H18&gt;0),0,IF(D18="","",IF(AND($E$5="Köln",$E$7="Ja"),VLOOKUP(D18,Referenzwerte!$K$7:$S$46,2,FALSE),IF(AND($E$5="Köln",$E$7="Nein"),VLOOKUP(D18,Referenzwerte!$K$7:$S$46,3,FALSE),IF(D18="","",IF(AND($E$5="Arnsberg",$E$7="Ja"),VLOOKUP(D18,Referenzwerte!$K$7:$S$46,4,FALSE),IF(AND($E$5="Arnsberg",$E$7="Nein"),VLOOKUP(D18,Referenzwerte!$K$7:$S$46,5,FALSE),IF(D18="","",IF(AND($E$5="Münster",$E$7="Ja"),VLOOKUP(D18,Referenzwerte!$K$7:$S$46,6,FALSE),IF(AND($E$5="Münster",$E$7="Nein"),VLOOKUP(D18,Referenzwerte!$K$7:$S$46,7,FALSE),IF(D18="","",IF(AND($E$5="Düsseldorf",$E$7="Ja"),VLOOKUP(D18,Referenzwerte!$K$7:$S$46,8,FALSE),IF(AND($E$5="Düsseldorf",$E$7="Nein"),VLOOKUP(D18,Referenzwerte!$K$7:$S$46,9,FALSE),"")))))))))))))))))</f>
        <v/>
      </c>
      <c r="L18" s="79" t="str">
        <f t="shared" si="0"/>
        <v/>
      </c>
      <c r="M18" s="152"/>
      <c r="N18" s="82" t="str">
        <f>IF(D18="","",IF(M18="Ja",0,IF(Eingabemaske!$E$7="Ja",VLOOKUP($D18,Referenzwerte!$U$7:$W$46,2,FALSE),IF(Eingabemaske!$E$7="Nein",VLOOKUP($D18,Referenzwerte!$U$7:$W$46,3,FALSE),""))))</f>
        <v/>
      </c>
      <c r="O18" s="83" t="str">
        <f t="shared" si="1"/>
        <v/>
      </c>
      <c r="P18" s="84"/>
    </row>
    <row r="19" spans="1:16" s="60" customFormat="1" ht="18" customHeight="1" x14ac:dyDescent="0.25">
      <c r="A19" s="171"/>
      <c r="B19" s="68">
        <v>7</v>
      </c>
      <c r="C19" s="87"/>
      <c r="D19" s="78"/>
      <c r="E19" s="79" t="str">
        <f>IF(D19="","",IF(AND($E$5="Köln",$E$7="Ja"),VLOOKUP(D19,Referenzwerte!$A$7:$I$46,2,FALSE),IF(AND($E$5="Köln",$E$7="Nein"),VLOOKUP(D19,Referenzwerte!$A$7:$I$46,3,FALSE),IF(AND($E$5="Arnsberg",$E$7="Ja"),VLOOKUP(D19,Referenzwerte!$A$7:$I$46,4,FALSE),IF(AND($E$5="Arnsberg",$E$7="Nein"),VLOOKUP(D19,Referenzwerte!$A$7:$I$46,5,FALSE),IF(AND($E$5="Münster",$E$7="Ja"),VLOOKUP(D19,Referenzwerte!$A$7:$I$46,6,FALSE),IF(AND($E$5="Münster",$E$7="Nein"),VLOOKUP(D19,Referenzwerte!$A$7:$I$46,7,FALSE),IF(AND($E$5="Düsseldorf",$E$7="Ja"),VLOOKUP(D19,Referenzwerte!$A$7:$I$46,8,FALSE),IF(AND($E$5="Düsseldorf",$E$7="Nein"),VLOOKUP(D19,Referenzwerte!$A$7:$I$46,9,FALSE),"")))))))))</f>
        <v/>
      </c>
      <c r="F19" s="131"/>
      <c r="G19" s="85"/>
      <c r="H19" s="81"/>
      <c r="I19" s="137"/>
      <c r="J19" s="143"/>
      <c r="K19" s="158" t="str">
        <f>IF(D19="","",IF(AND(I19="",H19=0),0,IF(AND(I19="",H19=""),0,IF(AND(OR(I19="Entfällt",I19="Beleg"),H19=0),0,IF(AND(I19="Beleg",H19&gt;0),0,IF(D19="","",IF(AND($E$5="Köln",$E$7="Ja"),VLOOKUP(D19,Referenzwerte!$K$7:$S$46,2,FALSE),IF(AND($E$5="Köln",$E$7="Nein"),VLOOKUP(D19,Referenzwerte!$K$7:$S$46,3,FALSE),IF(D19="","",IF(AND($E$5="Arnsberg",$E$7="Ja"),VLOOKUP(D19,Referenzwerte!$K$7:$S$46,4,FALSE),IF(AND($E$5="Arnsberg",$E$7="Nein"),VLOOKUP(D19,Referenzwerte!$K$7:$S$46,5,FALSE),IF(D19="","",IF(AND($E$5="Münster",$E$7="Ja"),VLOOKUP(D19,Referenzwerte!$K$7:$S$46,6,FALSE),IF(AND($E$5="Münster",$E$7="Nein"),VLOOKUP(D19,Referenzwerte!$K$7:$S$46,7,FALSE),IF(D19="","",IF(AND($E$5="Düsseldorf",$E$7="Ja"),VLOOKUP(D19,Referenzwerte!$K$7:$S$46,8,FALSE),IF(AND($E$5="Düsseldorf",$E$7="Nein"),VLOOKUP(D19,Referenzwerte!$K$7:$S$46,9,FALSE),"")))))))))))))))))</f>
        <v/>
      </c>
      <c r="L19" s="79" t="str">
        <f t="shared" si="0"/>
        <v/>
      </c>
      <c r="M19" s="152"/>
      <c r="N19" s="82" t="str">
        <f>IF(D19="","",IF(M19="Ja",0,IF(Eingabemaske!$E$7="Ja",VLOOKUP($D19,Referenzwerte!$U$7:$W$46,2,FALSE),IF(Eingabemaske!$E$7="Nein",VLOOKUP($D19,Referenzwerte!$U$7:$W$46,3,FALSE),""))))</f>
        <v/>
      </c>
      <c r="O19" s="83" t="str">
        <f t="shared" si="1"/>
        <v/>
      </c>
      <c r="P19" s="84"/>
    </row>
    <row r="20" spans="1:16" s="60" customFormat="1" ht="18" customHeight="1" x14ac:dyDescent="0.25">
      <c r="A20" s="171"/>
      <c r="B20" s="68">
        <v>8</v>
      </c>
      <c r="C20" s="87"/>
      <c r="D20" s="78"/>
      <c r="E20" s="79" t="str">
        <f>IF(D20="","",IF(AND($E$5="Köln",$E$7="Ja"),VLOOKUP(D20,Referenzwerte!$A$7:$I$46,2,FALSE),IF(AND($E$5="Köln",$E$7="Nein"),VLOOKUP(D20,Referenzwerte!$A$7:$I$46,3,FALSE),IF(AND($E$5="Arnsberg",$E$7="Ja"),VLOOKUP(D20,Referenzwerte!$A$7:$I$46,4,FALSE),IF(AND($E$5="Arnsberg",$E$7="Nein"),VLOOKUP(D20,Referenzwerte!$A$7:$I$46,5,FALSE),IF(AND($E$5="Münster",$E$7="Ja"),VLOOKUP(D20,Referenzwerte!$A$7:$I$46,6,FALSE),IF(AND($E$5="Münster",$E$7="Nein"),VLOOKUP(D20,Referenzwerte!$A$7:$I$46,7,FALSE),IF(AND($E$5="Düsseldorf",$E$7="Ja"),VLOOKUP(D20,Referenzwerte!$A$7:$I$46,8,FALSE),IF(AND($E$5="Düsseldorf",$E$7="Nein"),VLOOKUP(D20,Referenzwerte!$A$7:$I$46,9,FALSE),"")))))))))</f>
        <v/>
      </c>
      <c r="F20" s="131"/>
      <c r="G20" s="85"/>
      <c r="H20" s="81"/>
      <c r="I20" s="137"/>
      <c r="J20" s="143"/>
      <c r="K20" s="158" t="str">
        <f>IF(D20="","",IF(AND(I20="",H20=0),0,IF(AND(I20="",H20=""),0,IF(AND(OR(I20="Entfällt",I20="Beleg"),H20=0),0,IF(AND(I20="Beleg",H20&gt;0),0,IF(D20="","",IF(AND($E$5="Köln",$E$7="Ja"),VLOOKUP(D20,Referenzwerte!$K$7:$S$46,2,FALSE),IF(AND($E$5="Köln",$E$7="Nein"),VLOOKUP(D20,Referenzwerte!$K$7:$S$46,3,FALSE),IF(D20="","",IF(AND($E$5="Arnsberg",$E$7="Ja"),VLOOKUP(D20,Referenzwerte!$K$7:$S$46,4,FALSE),IF(AND($E$5="Arnsberg",$E$7="Nein"),VLOOKUP(D20,Referenzwerte!$K$7:$S$46,5,FALSE),IF(D20="","",IF(AND($E$5="Münster",$E$7="Ja"),VLOOKUP(D20,Referenzwerte!$K$7:$S$46,6,FALSE),IF(AND($E$5="Münster",$E$7="Nein"),VLOOKUP(D20,Referenzwerte!$K$7:$S$46,7,FALSE),IF(D20="","",IF(AND($E$5="Düsseldorf",$E$7="Ja"),VLOOKUP(D20,Referenzwerte!$K$7:$S$46,8,FALSE),IF(AND($E$5="Düsseldorf",$E$7="Nein"),VLOOKUP(D20,Referenzwerte!$K$7:$S$46,9,FALSE),"")))))))))))))))))</f>
        <v/>
      </c>
      <c r="L20" s="79" t="str">
        <f t="shared" si="0"/>
        <v/>
      </c>
      <c r="M20" s="152"/>
      <c r="N20" s="82" t="str">
        <f>IF(D20="","",IF(M20="Ja",0,IF(Eingabemaske!$E$7="Ja",VLOOKUP($D20,Referenzwerte!$U$7:$W$46,2,FALSE),IF(Eingabemaske!$E$7="Nein",VLOOKUP($D20,Referenzwerte!$U$7:$W$46,3,FALSE),""))))</f>
        <v/>
      </c>
      <c r="O20" s="83" t="str">
        <f t="shared" si="1"/>
        <v/>
      </c>
      <c r="P20" s="84"/>
    </row>
    <row r="21" spans="1:16" s="60" customFormat="1" ht="18" customHeight="1" x14ac:dyDescent="0.25">
      <c r="A21" s="171"/>
      <c r="B21" s="68">
        <v>9</v>
      </c>
      <c r="C21" s="77"/>
      <c r="D21" s="78"/>
      <c r="E21" s="79" t="str">
        <f>IF(D21="","",IF(AND($E$5="Köln",$E$7="Ja"),VLOOKUP(D21,Referenzwerte!$A$7:$I$46,2,FALSE),IF(AND($E$5="Köln",$E$7="Nein"),VLOOKUP(D21,Referenzwerte!$A$7:$I$46,3,FALSE),IF(AND($E$5="Arnsberg",$E$7="Ja"),VLOOKUP(D21,Referenzwerte!$A$7:$I$46,4,FALSE),IF(AND($E$5="Arnsberg",$E$7="Nein"),VLOOKUP(D21,Referenzwerte!$A$7:$I$46,5,FALSE),IF(AND($E$5="Münster",$E$7="Ja"),VLOOKUP(D21,Referenzwerte!$A$7:$I$46,6,FALSE),IF(AND($E$5="Münster",$E$7="Nein"),VLOOKUP(D21,Referenzwerte!$A$7:$I$46,7,FALSE),IF(AND($E$5="Düsseldorf",$E$7="Ja"),VLOOKUP(D21,Referenzwerte!$A$7:$I$46,8,FALSE),IF(AND($E$5="Düsseldorf",$E$7="Nein"),VLOOKUP(D21,Referenzwerte!$A$7:$I$46,9,FALSE),"")))))))))</f>
        <v/>
      </c>
      <c r="F21" s="131"/>
      <c r="G21" s="85"/>
      <c r="H21" s="81"/>
      <c r="I21" s="137"/>
      <c r="J21" s="143"/>
      <c r="K21" s="158" t="str">
        <f>IF(D21="","",IF(AND(I21="",H21=0),0,IF(AND(I21="",H21=""),0,IF(AND(OR(I21="Entfällt",I21="Beleg"),H21=0),0,IF(AND(I21="Beleg",H21&gt;0),0,IF(D21="","",IF(AND($E$5="Köln",$E$7="Ja"),VLOOKUP(D21,Referenzwerte!$K$7:$S$46,2,FALSE),IF(AND($E$5="Köln",$E$7="Nein"),VLOOKUP(D21,Referenzwerte!$K$7:$S$46,3,FALSE),IF(D21="","",IF(AND($E$5="Arnsberg",$E$7="Ja"),VLOOKUP(D21,Referenzwerte!$K$7:$S$46,4,FALSE),IF(AND($E$5="Arnsberg",$E$7="Nein"),VLOOKUP(D21,Referenzwerte!$K$7:$S$46,5,FALSE),IF(D21="","",IF(AND($E$5="Münster",$E$7="Ja"),VLOOKUP(D21,Referenzwerte!$K$7:$S$46,6,FALSE),IF(AND($E$5="Münster",$E$7="Nein"),VLOOKUP(D21,Referenzwerte!$K$7:$S$46,7,FALSE),IF(D21="","",IF(AND($E$5="Düsseldorf",$E$7="Ja"),VLOOKUP(D21,Referenzwerte!$K$7:$S$46,8,FALSE),IF(AND($E$5="Düsseldorf",$E$7="Nein"),VLOOKUP(D21,Referenzwerte!$K$7:$S$46,9,FALSE),"")))))))))))))))))</f>
        <v/>
      </c>
      <c r="L21" s="79" t="str">
        <f t="shared" si="0"/>
        <v/>
      </c>
      <c r="M21" s="152"/>
      <c r="N21" s="82" t="str">
        <f>IF(D21="","",IF(M21="Ja",0,IF(Eingabemaske!$E$7="Ja",VLOOKUP($D21,Referenzwerte!$U$7:$W$46,2,FALSE),IF(Eingabemaske!$E$7="Nein",VLOOKUP($D21,Referenzwerte!$U$7:$W$46,3,FALSE),""))))</f>
        <v/>
      </c>
      <c r="O21" s="83" t="str">
        <f t="shared" si="1"/>
        <v/>
      </c>
      <c r="P21" s="84"/>
    </row>
    <row r="22" spans="1:16" s="60" customFormat="1" ht="18" customHeight="1" x14ac:dyDescent="0.25">
      <c r="A22" s="171"/>
      <c r="B22" s="68">
        <v>10</v>
      </c>
      <c r="C22" s="77"/>
      <c r="D22" s="78"/>
      <c r="E22" s="79" t="str">
        <f>IF(D22="","",IF(AND($E$5="Köln",$E$7="Ja"),VLOOKUP(D22,Referenzwerte!$A$7:$I$46,2,FALSE),IF(AND($E$5="Köln",$E$7="Nein"),VLOOKUP(D22,Referenzwerte!$A$7:$I$46,3,FALSE),IF(AND($E$5="Arnsberg",$E$7="Ja"),VLOOKUP(D22,Referenzwerte!$A$7:$I$46,4,FALSE),IF(AND($E$5="Arnsberg",$E$7="Nein"),VLOOKUP(D22,Referenzwerte!$A$7:$I$46,5,FALSE),IF(AND($E$5="Münster",$E$7="Ja"),VLOOKUP(D22,Referenzwerte!$A$7:$I$46,6,FALSE),IF(AND($E$5="Münster",$E$7="Nein"),VLOOKUP(D22,Referenzwerte!$A$7:$I$46,7,FALSE),IF(AND($E$5="Düsseldorf",$E$7="Ja"),VLOOKUP(D22,Referenzwerte!$A$7:$I$46,8,FALSE),IF(AND($E$5="Düsseldorf",$E$7="Nein"),VLOOKUP(D22,Referenzwerte!$A$7:$I$46,9,FALSE),"")))))))))</f>
        <v/>
      </c>
      <c r="F22" s="130"/>
      <c r="G22" s="80"/>
      <c r="H22" s="81"/>
      <c r="I22" s="137"/>
      <c r="J22" s="143"/>
      <c r="K22" s="158" t="str">
        <f>IF(D22="","",IF(AND(I22="",H22=0),0,IF(AND(I22="",H22=""),0,IF(AND(OR(I22="Entfällt",I22="Beleg"),H22=0),0,IF(AND(I22="Beleg",H22&gt;0),0,IF(D22="","",IF(AND($E$5="Köln",$E$7="Ja"),VLOOKUP(D22,Referenzwerte!$K$7:$S$46,2,FALSE),IF(AND($E$5="Köln",$E$7="Nein"),VLOOKUP(D22,Referenzwerte!$K$7:$S$46,3,FALSE),IF(D22="","",IF(AND($E$5="Arnsberg",$E$7="Ja"),VLOOKUP(D22,Referenzwerte!$K$7:$S$46,4,FALSE),IF(AND($E$5="Arnsberg",$E$7="Nein"),VLOOKUP(D22,Referenzwerte!$K$7:$S$46,5,FALSE),IF(D22="","",IF(AND($E$5="Münster",$E$7="Ja"),VLOOKUP(D22,Referenzwerte!$K$7:$S$46,6,FALSE),IF(AND($E$5="Münster",$E$7="Nein"),VLOOKUP(D22,Referenzwerte!$K$7:$S$46,7,FALSE),IF(D22="","",IF(AND($E$5="Düsseldorf",$E$7="Ja"),VLOOKUP(D22,Referenzwerte!$K$7:$S$46,8,FALSE),IF(AND($E$5="Düsseldorf",$E$7="Nein"),VLOOKUP(D22,Referenzwerte!$K$7:$S$46,9,FALSE),"")))))))))))))))))</f>
        <v/>
      </c>
      <c r="L22" s="79" t="str">
        <f t="shared" si="0"/>
        <v/>
      </c>
      <c r="M22" s="152"/>
      <c r="N22" s="82" t="str">
        <f>IF(D22="","",IF(M22="Ja",0,IF(Eingabemaske!$E$7="Ja",VLOOKUP($D22,Referenzwerte!$U$7:$W$46,2,FALSE),IF(Eingabemaske!$E$7="Nein",VLOOKUP($D22,Referenzwerte!$U$7:$W$46,3,FALSE),""))))</f>
        <v/>
      </c>
      <c r="O22" s="83" t="str">
        <f t="shared" si="1"/>
        <v/>
      </c>
      <c r="P22" s="84"/>
    </row>
    <row r="23" spans="1:16" s="60" customFormat="1" ht="18" customHeight="1" x14ac:dyDescent="0.25">
      <c r="A23" s="171"/>
      <c r="B23" s="68">
        <v>11</v>
      </c>
      <c r="C23" s="77"/>
      <c r="D23" s="78"/>
      <c r="E23" s="79" t="str">
        <f>IF(D23="","",IF(AND($E$5="Köln",$E$7="Ja"),VLOOKUP(D23,Referenzwerte!$A$7:$I$46,2,FALSE),IF(AND($E$5="Köln",$E$7="Nein"),VLOOKUP(D23,Referenzwerte!$A$7:$I$46,3,FALSE),IF(AND($E$5="Arnsberg",$E$7="Ja"),VLOOKUP(D23,Referenzwerte!$A$7:$I$46,4,FALSE),IF(AND($E$5="Arnsberg",$E$7="Nein"),VLOOKUP(D23,Referenzwerte!$A$7:$I$46,5,FALSE),IF(AND($E$5="Münster",$E$7="Ja"),VLOOKUP(D23,Referenzwerte!$A$7:$I$46,6,FALSE),IF(AND($E$5="Münster",$E$7="Nein"),VLOOKUP(D23,Referenzwerte!$A$7:$I$46,7,FALSE),IF(AND($E$5="Düsseldorf",$E$7="Ja"),VLOOKUP(D23,Referenzwerte!$A$7:$I$46,8,FALSE),IF(AND($E$5="Düsseldorf",$E$7="Nein"),VLOOKUP(D23,Referenzwerte!$A$7:$I$46,9,FALSE),"")))))))))</f>
        <v/>
      </c>
      <c r="F23" s="130"/>
      <c r="G23" s="80"/>
      <c r="H23" s="81"/>
      <c r="I23" s="137"/>
      <c r="J23" s="143"/>
      <c r="K23" s="158" t="str">
        <f>IF(D23="","",IF(AND(I23="",H23=0),0,IF(AND(I23="",H23=""),0,IF(AND(OR(I23="Entfällt",I23="Beleg"),H23=0),0,IF(AND(I23="Beleg",H23&gt;0),0,IF(D23="","",IF(AND($E$5="Köln",$E$7="Ja"),VLOOKUP(D23,Referenzwerte!$K$7:$S$46,2,FALSE),IF(AND($E$5="Köln",$E$7="Nein"),VLOOKUP(D23,Referenzwerte!$K$7:$S$46,3,FALSE),IF(D23="","",IF(AND($E$5="Arnsberg",$E$7="Ja"),VLOOKUP(D23,Referenzwerte!$K$7:$S$46,4,FALSE),IF(AND($E$5="Arnsberg",$E$7="Nein"),VLOOKUP(D23,Referenzwerte!$K$7:$S$46,5,FALSE),IF(D23="","",IF(AND($E$5="Münster",$E$7="Ja"),VLOOKUP(D23,Referenzwerte!$K$7:$S$46,6,FALSE),IF(AND($E$5="Münster",$E$7="Nein"),VLOOKUP(D23,Referenzwerte!$K$7:$S$46,7,FALSE),IF(D23="","",IF(AND($E$5="Düsseldorf",$E$7="Ja"),VLOOKUP(D23,Referenzwerte!$K$7:$S$46,8,FALSE),IF(AND($E$5="Düsseldorf",$E$7="Nein"),VLOOKUP(D23,Referenzwerte!$K$7:$S$46,9,FALSE),"")))))))))))))))))</f>
        <v/>
      </c>
      <c r="L23" s="79" t="str">
        <f t="shared" si="0"/>
        <v/>
      </c>
      <c r="M23" s="152"/>
      <c r="N23" s="82" t="str">
        <f>IF(D23="","",IF(M23="Ja",0,IF(Eingabemaske!$E$7="Ja",VLOOKUP($D23,Referenzwerte!$U$7:$W$46,2,FALSE),IF(Eingabemaske!$E$7="Nein",VLOOKUP($D23,Referenzwerte!$U$7:$W$46,3,FALSE),""))))</f>
        <v/>
      </c>
      <c r="O23" s="83" t="str">
        <f t="shared" si="1"/>
        <v/>
      </c>
      <c r="P23" s="84"/>
    </row>
    <row r="24" spans="1:16" s="60" customFormat="1" ht="18" customHeight="1" x14ac:dyDescent="0.25">
      <c r="A24" s="171"/>
      <c r="B24" s="68">
        <v>12</v>
      </c>
      <c r="C24" s="77"/>
      <c r="D24" s="78"/>
      <c r="E24" s="79" t="str">
        <f>IF(D24="","",IF(AND($E$5="Köln",$E$7="Ja"),VLOOKUP(D24,Referenzwerte!$A$7:$I$46,2,FALSE),IF(AND($E$5="Köln",$E$7="Nein"),VLOOKUP(D24,Referenzwerte!$A$7:$I$46,3,FALSE),IF(AND($E$5="Arnsberg",$E$7="Ja"),VLOOKUP(D24,Referenzwerte!$A$7:$I$46,4,FALSE),IF(AND($E$5="Arnsberg",$E$7="Nein"),VLOOKUP(D24,Referenzwerte!$A$7:$I$46,5,FALSE),IF(AND($E$5="Münster",$E$7="Ja"),VLOOKUP(D24,Referenzwerte!$A$7:$I$46,6,FALSE),IF(AND($E$5="Münster",$E$7="Nein"),VLOOKUP(D24,Referenzwerte!$A$7:$I$46,7,FALSE),IF(AND($E$5="Düsseldorf",$E$7="Ja"),VLOOKUP(D24,Referenzwerte!$A$7:$I$46,8,FALSE),IF(AND($E$5="Düsseldorf",$E$7="Nein"),VLOOKUP(D24,Referenzwerte!$A$7:$I$46,9,FALSE),"")))))))))</f>
        <v/>
      </c>
      <c r="F24" s="130"/>
      <c r="G24" s="80"/>
      <c r="H24" s="81"/>
      <c r="I24" s="137"/>
      <c r="J24" s="143"/>
      <c r="K24" s="158" t="str">
        <f>IF(D24="","",IF(AND(I24="",H24=0),0,IF(AND(I24="",H24=""),0,IF(AND(OR(I24="Entfällt",I24="Beleg"),H24=0),0,IF(AND(I24="Beleg",H24&gt;0),0,IF(D24="","",IF(AND($E$5="Köln",$E$7="Ja"),VLOOKUP(D24,Referenzwerte!$K$7:$S$46,2,FALSE),IF(AND($E$5="Köln",$E$7="Nein"),VLOOKUP(D24,Referenzwerte!$K$7:$S$46,3,FALSE),IF(D24="","",IF(AND($E$5="Arnsberg",$E$7="Ja"),VLOOKUP(D24,Referenzwerte!$K$7:$S$46,4,FALSE),IF(AND($E$5="Arnsberg",$E$7="Nein"),VLOOKUP(D24,Referenzwerte!$K$7:$S$46,5,FALSE),IF(D24="","",IF(AND($E$5="Münster",$E$7="Ja"),VLOOKUP(D24,Referenzwerte!$K$7:$S$46,6,FALSE),IF(AND($E$5="Münster",$E$7="Nein"),VLOOKUP(D24,Referenzwerte!$K$7:$S$46,7,FALSE),IF(D24="","",IF(AND($E$5="Düsseldorf",$E$7="Ja"),VLOOKUP(D24,Referenzwerte!$K$7:$S$46,8,FALSE),IF(AND($E$5="Düsseldorf",$E$7="Nein"),VLOOKUP(D24,Referenzwerte!$K$7:$S$46,9,FALSE),"")))))))))))))))))</f>
        <v/>
      </c>
      <c r="L24" s="79" t="str">
        <f t="shared" si="0"/>
        <v/>
      </c>
      <c r="M24" s="152"/>
      <c r="N24" s="82" t="str">
        <f>IF(D24="","",IF(M24="Ja",0,IF(Eingabemaske!$E$7="Ja",VLOOKUP($D24,Referenzwerte!$U$7:$W$46,2,FALSE),IF(Eingabemaske!$E$7="Nein",VLOOKUP($D24,Referenzwerte!$U$7:$W$46,3,FALSE),""))))</f>
        <v/>
      </c>
      <c r="O24" s="83" t="str">
        <f t="shared" si="1"/>
        <v/>
      </c>
      <c r="P24" s="84"/>
    </row>
    <row r="25" spans="1:16" s="60" customFormat="1" ht="18" customHeight="1" x14ac:dyDescent="0.25">
      <c r="A25" s="171"/>
      <c r="B25" s="68">
        <v>13</v>
      </c>
      <c r="C25" s="77"/>
      <c r="D25" s="78"/>
      <c r="E25" s="79" t="str">
        <f>IF(D25="","",IF(AND($E$5="Köln",$E$7="Ja"),VLOOKUP(D25,Referenzwerte!$A$7:$I$46,2,FALSE),IF(AND($E$5="Köln",$E$7="Nein"),VLOOKUP(D25,Referenzwerte!$A$7:$I$46,3,FALSE),IF(AND($E$5="Arnsberg",$E$7="Ja"),VLOOKUP(D25,Referenzwerte!$A$7:$I$46,4,FALSE),IF(AND($E$5="Arnsberg",$E$7="Nein"),VLOOKUP(D25,Referenzwerte!$A$7:$I$46,5,FALSE),IF(AND($E$5="Münster",$E$7="Ja"),VLOOKUP(D25,Referenzwerte!$A$7:$I$46,6,FALSE),IF(AND($E$5="Münster",$E$7="Nein"),VLOOKUP(D25,Referenzwerte!$A$7:$I$46,7,FALSE),IF(AND($E$5="Düsseldorf",$E$7="Ja"),VLOOKUP(D25,Referenzwerte!$A$7:$I$46,8,FALSE),IF(AND($E$5="Düsseldorf",$E$7="Nein"),VLOOKUP(D25,Referenzwerte!$A$7:$I$46,9,FALSE),"")))))))))</f>
        <v/>
      </c>
      <c r="F25" s="130"/>
      <c r="G25" s="80"/>
      <c r="H25" s="81"/>
      <c r="I25" s="137"/>
      <c r="J25" s="143"/>
      <c r="K25" s="158" t="str">
        <f>IF(D25="","",IF(AND(I25="",H25=0),0,IF(AND(I25="",H25=""),0,IF(AND(OR(I25="Entfällt",I25="Beleg"),H25=0),0,IF(AND(I25="Beleg",H25&gt;0),0,IF(D25="","",IF(AND($E$5="Köln",$E$7="Ja"),VLOOKUP(D25,Referenzwerte!$K$7:$S$46,2,FALSE),IF(AND($E$5="Köln",$E$7="Nein"),VLOOKUP(D25,Referenzwerte!$K$7:$S$46,3,FALSE),IF(D25="","",IF(AND($E$5="Arnsberg",$E$7="Ja"),VLOOKUP(D25,Referenzwerte!$K$7:$S$46,4,FALSE),IF(AND($E$5="Arnsberg",$E$7="Nein"),VLOOKUP(D25,Referenzwerte!$K$7:$S$46,5,FALSE),IF(D25="","",IF(AND($E$5="Münster",$E$7="Ja"),VLOOKUP(D25,Referenzwerte!$K$7:$S$46,6,FALSE),IF(AND($E$5="Münster",$E$7="Nein"),VLOOKUP(D25,Referenzwerte!$K$7:$S$46,7,FALSE),IF(D25="","",IF(AND($E$5="Düsseldorf",$E$7="Ja"),VLOOKUP(D25,Referenzwerte!$K$7:$S$46,8,FALSE),IF(AND($E$5="Düsseldorf",$E$7="Nein"),VLOOKUP(D25,Referenzwerte!$K$7:$S$46,9,FALSE),"")))))))))))))))))</f>
        <v/>
      </c>
      <c r="L25" s="79" t="str">
        <f t="shared" si="0"/>
        <v/>
      </c>
      <c r="M25" s="152"/>
      <c r="N25" s="82" t="str">
        <f>IF(D25="","",IF(M25="Ja",0,IF(Eingabemaske!$E$7="Ja",VLOOKUP($D25,Referenzwerte!$U$7:$W$46,2,FALSE),IF(Eingabemaske!$E$7="Nein",VLOOKUP($D25,Referenzwerte!$U$7:$W$46,3,FALSE),""))))</f>
        <v/>
      </c>
      <c r="O25" s="83" t="str">
        <f t="shared" si="1"/>
        <v/>
      </c>
      <c r="P25" s="84"/>
    </row>
    <row r="26" spans="1:16" s="60" customFormat="1" ht="18" customHeight="1" x14ac:dyDescent="0.25">
      <c r="A26" s="171"/>
      <c r="B26" s="68">
        <v>14</v>
      </c>
      <c r="C26" s="77"/>
      <c r="D26" s="78"/>
      <c r="E26" s="79" t="str">
        <f>IF(D26="","",IF(AND($E$5="Köln",$E$7="Ja"),VLOOKUP(D26,Referenzwerte!$A$7:$I$46,2,FALSE),IF(AND($E$5="Köln",$E$7="Nein"),VLOOKUP(D26,Referenzwerte!$A$7:$I$46,3,FALSE),IF(AND($E$5="Arnsberg",$E$7="Ja"),VLOOKUP(D26,Referenzwerte!$A$7:$I$46,4,FALSE),IF(AND($E$5="Arnsberg",$E$7="Nein"),VLOOKUP(D26,Referenzwerte!$A$7:$I$46,5,FALSE),IF(AND($E$5="Münster",$E$7="Ja"),VLOOKUP(D26,Referenzwerte!$A$7:$I$46,6,FALSE),IF(AND($E$5="Münster",$E$7="Nein"),VLOOKUP(D26,Referenzwerte!$A$7:$I$46,7,FALSE),IF(AND($E$5="Düsseldorf",$E$7="Ja"),VLOOKUP(D26,Referenzwerte!$A$7:$I$46,8,FALSE),IF(AND($E$5="Düsseldorf",$E$7="Nein"),VLOOKUP(D26,Referenzwerte!$A$7:$I$46,9,FALSE),"")))))))))</f>
        <v/>
      </c>
      <c r="F26" s="130"/>
      <c r="G26" s="80"/>
      <c r="H26" s="81"/>
      <c r="I26" s="137"/>
      <c r="J26" s="143"/>
      <c r="K26" s="158" t="str">
        <f>IF(D26="","",IF(AND(I26="",H26=0),0,IF(AND(I26="",H26=""),0,IF(AND(OR(I26="Entfällt",I26="Beleg"),H26=0),0,IF(AND(I26="Beleg",H26&gt;0),0,IF(D26="","",IF(AND($E$5="Köln",$E$7="Ja"),VLOOKUP(D26,Referenzwerte!$K$7:$S$46,2,FALSE),IF(AND($E$5="Köln",$E$7="Nein"),VLOOKUP(D26,Referenzwerte!$K$7:$S$46,3,FALSE),IF(D26="","",IF(AND($E$5="Arnsberg",$E$7="Ja"),VLOOKUP(D26,Referenzwerte!$K$7:$S$46,4,FALSE),IF(AND($E$5="Arnsberg",$E$7="Nein"),VLOOKUP(D26,Referenzwerte!$K$7:$S$46,5,FALSE),IF(D26="","",IF(AND($E$5="Münster",$E$7="Ja"),VLOOKUP(D26,Referenzwerte!$K$7:$S$46,6,FALSE),IF(AND($E$5="Münster",$E$7="Nein"),VLOOKUP(D26,Referenzwerte!$K$7:$S$46,7,FALSE),IF(D26="","",IF(AND($E$5="Düsseldorf",$E$7="Ja"),VLOOKUP(D26,Referenzwerte!$K$7:$S$46,8,FALSE),IF(AND($E$5="Düsseldorf",$E$7="Nein"),VLOOKUP(D26,Referenzwerte!$K$7:$S$46,9,FALSE),"")))))))))))))))))</f>
        <v/>
      </c>
      <c r="L26" s="79" t="str">
        <f t="shared" si="0"/>
        <v/>
      </c>
      <c r="M26" s="152"/>
      <c r="N26" s="82" t="str">
        <f>IF(D26="","",IF(M26="Ja",0,IF(Eingabemaske!$E$7="Ja",VLOOKUP($D26,Referenzwerte!$U$7:$W$46,2,FALSE),IF(Eingabemaske!$E$7="Nein",VLOOKUP($D26,Referenzwerte!$U$7:$W$46,3,FALSE),""))))</f>
        <v/>
      </c>
      <c r="O26" s="83" t="str">
        <f t="shared" si="1"/>
        <v/>
      </c>
      <c r="P26" s="84"/>
    </row>
    <row r="27" spans="1:16" s="60" customFormat="1" ht="18" customHeight="1" x14ac:dyDescent="0.25">
      <c r="A27" s="171"/>
      <c r="B27" s="68">
        <v>15</v>
      </c>
      <c r="C27" s="77"/>
      <c r="D27" s="78"/>
      <c r="E27" s="79" t="str">
        <f>IF(D27="","",IF(AND($E$5="Köln",$E$7="Ja"),VLOOKUP(D27,Referenzwerte!$A$7:$I$46,2,FALSE),IF(AND($E$5="Köln",$E$7="Nein"),VLOOKUP(D27,Referenzwerte!$A$7:$I$46,3,FALSE),IF(AND($E$5="Arnsberg",$E$7="Ja"),VLOOKUP(D27,Referenzwerte!$A$7:$I$46,4,FALSE),IF(AND($E$5="Arnsberg",$E$7="Nein"),VLOOKUP(D27,Referenzwerte!$A$7:$I$46,5,FALSE),IF(AND($E$5="Münster",$E$7="Ja"),VLOOKUP(D27,Referenzwerte!$A$7:$I$46,6,FALSE),IF(AND($E$5="Münster",$E$7="Nein"),VLOOKUP(D27,Referenzwerte!$A$7:$I$46,7,FALSE),IF(AND($E$5="Düsseldorf",$E$7="Ja"),VLOOKUP(D27,Referenzwerte!$A$7:$I$46,8,FALSE),IF(AND($E$5="Düsseldorf",$E$7="Nein"),VLOOKUP(D27,Referenzwerte!$A$7:$I$46,9,FALSE),"")))))))))</f>
        <v/>
      </c>
      <c r="F27" s="130"/>
      <c r="G27" s="80"/>
      <c r="H27" s="81"/>
      <c r="I27" s="137"/>
      <c r="J27" s="143"/>
      <c r="K27" s="158" t="str">
        <f>IF(D27="","",IF(AND(I27="",H27=0),0,IF(AND(I27="",H27=""),0,IF(AND(OR(I27="Entfällt",I27="Beleg"),H27=0),0,IF(AND(I27="Beleg",H27&gt;0),0,IF(D27="","",IF(AND($E$5="Köln",$E$7="Ja"),VLOOKUP(D27,Referenzwerte!$K$7:$S$46,2,FALSE),IF(AND($E$5="Köln",$E$7="Nein"),VLOOKUP(D27,Referenzwerte!$K$7:$S$46,3,FALSE),IF(D27="","",IF(AND($E$5="Arnsberg",$E$7="Ja"),VLOOKUP(D27,Referenzwerte!$K$7:$S$46,4,FALSE),IF(AND($E$5="Arnsberg",$E$7="Nein"),VLOOKUP(D27,Referenzwerte!$K$7:$S$46,5,FALSE),IF(D27="","",IF(AND($E$5="Münster",$E$7="Ja"),VLOOKUP(D27,Referenzwerte!$K$7:$S$46,6,FALSE),IF(AND($E$5="Münster",$E$7="Nein"),VLOOKUP(D27,Referenzwerte!$K$7:$S$46,7,FALSE),IF(D27="","",IF(AND($E$5="Düsseldorf",$E$7="Ja"),VLOOKUP(D27,Referenzwerte!$K$7:$S$46,8,FALSE),IF(AND($E$5="Düsseldorf",$E$7="Nein"),VLOOKUP(D27,Referenzwerte!$K$7:$S$46,9,FALSE),"")))))))))))))))))</f>
        <v/>
      </c>
      <c r="L27" s="79" t="str">
        <f t="shared" si="0"/>
        <v/>
      </c>
      <c r="M27" s="152"/>
      <c r="N27" s="82" t="str">
        <f>IF(D27="","",IF(M27="Ja",0,IF(Eingabemaske!$E$7="Ja",VLOOKUP($D27,Referenzwerte!$U$7:$W$46,2,FALSE),IF(Eingabemaske!$E$7="Nein",VLOOKUP($D27,Referenzwerte!$U$7:$W$46,3,FALSE),""))))</f>
        <v/>
      </c>
      <c r="O27" s="83" t="str">
        <f t="shared" si="1"/>
        <v/>
      </c>
      <c r="P27" s="84"/>
    </row>
    <row r="28" spans="1:16" s="60" customFormat="1" ht="18" customHeight="1" x14ac:dyDescent="0.25">
      <c r="A28" s="171"/>
      <c r="B28" s="68">
        <v>16</v>
      </c>
      <c r="C28" s="77"/>
      <c r="D28" s="78"/>
      <c r="E28" s="79" t="str">
        <f>IF(D28="","",IF(AND($E$5="Köln",$E$7="Ja"),VLOOKUP(D28,Referenzwerte!$A$7:$I$46,2,FALSE),IF(AND($E$5="Köln",$E$7="Nein"),VLOOKUP(D28,Referenzwerte!$A$7:$I$46,3,FALSE),IF(AND($E$5="Arnsberg",$E$7="Ja"),VLOOKUP(D28,Referenzwerte!$A$7:$I$46,4,FALSE),IF(AND($E$5="Arnsberg",$E$7="Nein"),VLOOKUP(D28,Referenzwerte!$A$7:$I$46,5,FALSE),IF(AND($E$5="Münster",$E$7="Ja"),VLOOKUP(D28,Referenzwerte!$A$7:$I$46,6,FALSE),IF(AND($E$5="Münster",$E$7="Nein"),VLOOKUP(D28,Referenzwerte!$A$7:$I$46,7,FALSE),IF(AND($E$5="Düsseldorf",$E$7="Ja"),VLOOKUP(D28,Referenzwerte!$A$7:$I$46,8,FALSE),IF(AND($E$5="Düsseldorf",$E$7="Nein"),VLOOKUP(D28,Referenzwerte!$A$7:$I$46,9,FALSE),"")))))))))</f>
        <v/>
      </c>
      <c r="F28" s="130"/>
      <c r="G28" s="80"/>
      <c r="H28" s="81"/>
      <c r="I28" s="137"/>
      <c r="J28" s="143"/>
      <c r="K28" s="158" t="str">
        <f>IF(D28="","",IF(AND(I28="",H28=0),0,IF(AND(I28="",H28=""),0,IF(AND(OR(I28="Entfällt",I28="Beleg"),H28=0),0,IF(AND(I28="Beleg",H28&gt;0),0,IF(D28="","",IF(AND($E$5="Köln",$E$7="Ja"),VLOOKUP(D28,Referenzwerte!$K$7:$S$46,2,FALSE),IF(AND($E$5="Köln",$E$7="Nein"),VLOOKUP(D28,Referenzwerte!$K$7:$S$46,3,FALSE),IF(D28="","",IF(AND($E$5="Arnsberg",$E$7="Ja"),VLOOKUP(D28,Referenzwerte!$K$7:$S$46,4,FALSE),IF(AND($E$5="Arnsberg",$E$7="Nein"),VLOOKUP(D28,Referenzwerte!$K$7:$S$46,5,FALSE),IF(D28="","",IF(AND($E$5="Münster",$E$7="Ja"),VLOOKUP(D28,Referenzwerte!$K$7:$S$46,6,FALSE),IF(AND($E$5="Münster",$E$7="Nein"),VLOOKUP(D28,Referenzwerte!$K$7:$S$46,7,FALSE),IF(D28="","",IF(AND($E$5="Düsseldorf",$E$7="Ja"),VLOOKUP(D28,Referenzwerte!$K$7:$S$46,8,FALSE),IF(AND($E$5="Düsseldorf",$E$7="Nein"),VLOOKUP(D28,Referenzwerte!$K$7:$S$46,9,FALSE),"")))))))))))))))))</f>
        <v/>
      </c>
      <c r="L28" s="79" t="str">
        <f t="shared" si="0"/>
        <v/>
      </c>
      <c r="M28" s="152"/>
      <c r="N28" s="82" t="str">
        <f>IF(D28="","",IF(M28="Ja",0,IF(Eingabemaske!$E$7="Ja",VLOOKUP($D28,Referenzwerte!$U$7:$W$46,2,FALSE),IF(Eingabemaske!$E$7="Nein",VLOOKUP($D28,Referenzwerte!$U$7:$W$46,3,FALSE),""))))</f>
        <v/>
      </c>
      <c r="O28" s="83" t="str">
        <f t="shared" si="1"/>
        <v/>
      </c>
      <c r="P28" s="84"/>
    </row>
    <row r="29" spans="1:16" s="60" customFormat="1" ht="18" customHeight="1" x14ac:dyDescent="0.25">
      <c r="A29" s="171"/>
      <c r="B29" s="68">
        <v>17</v>
      </c>
      <c r="C29" s="77"/>
      <c r="D29" s="78"/>
      <c r="E29" s="79" t="str">
        <f>IF(D29="","",IF(AND($E$5="Köln",$E$7="Ja"),VLOOKUP(D29,Referenzwerte!$A$7:$I$46,2,FALSE),IF(AND($E$5="Köln",$E$7="Nein"),VLOOKUP(D29,Referenzwerte!$A$7:$I$46,3,FALSE),IF(AND($E$5="Arnsberg",$E$7="Ja"),VLOOKUP(D29,Referenzwerte!$A$7:$I$46,4,FALSE),IF(AND($E$5="Arnsberg",$E$7="Nein"),VLOOKUP(D29,Referenzwerte!$A$7:$I$46,5,FALSE),IF(AND($E$5="Münster",$E$7="Ja"),VLOOKUP(D29,Referenzwerte!$A$7:$I$46,6,FALSE),IF(AND($E$5="Münster",$E$7="Nein"),VLOOKUP(D29,Referenzwerte!$A$7:$I$46,7,FALSE),IF(AND($E$5="Düsseldorf",$E$7="Ja"),VLOOKUP(D29,Referenzwerte!$A$7:$I$46,8,FALSE),IF(AND($E$5="Düsseldorf",$E$7="Nein"),VLOOKUP(D29,Referenzwerte!$A$7:$I$46,9,FALSE),"")))))))))</f>
        <v/>
      </c>
      <c r="F29" s="130"/>
      <c r="G29" s="80"/>
      <c r="H29" s="81"/>
      <c r="I29" s="137"/>
      <c r="J29" s="143"/>
      <c r="K29" s="158" t="str">
        <f>IF(D29="","",IF(AND(I29="",H29=0),0,IF(AND(I29="",H29=""),0,IF(AND(OR(I29="Entfällt",I29="Beleg"),H29=0),0,IF(AND(I29="Beleg",H29&gt;0),0,IF(D29="","",IF(AND($E$5="Köln",$E$7="Ja"),VLOOKUP(D29,Referenzwerte!$K$7:$S$46,2,FALSE),IF(AND($E$5="Köln",$E$7="Nein"),VLOOKUP(D29,Referenzwerte!$K$7:$S$46,3,FALSE),IF(D29="","",IF(AND($E$5="Arnsberg",$E$7="Ja"),VLOOKUP(D29,Referenzwerte!$K$7:$S$46,4,FALSE),IF(AND($E$5="Arnsberg",$E$7="Nein"),VLOOKUP(D29,Referenzwerte!$K$7:$S$46,5,FALSE),IF(D29="","",IF(AND($E$5="Münster",$E$7="Ja"),VLOOKUP(D29,Referenzwerte!$K$7:$S$46,6,FALSE),IF(AND($E$5="Münster",$E$7="Nein"),VLOOKUP(D29,Referenzwerte!$K$7:$S$46,7,FALSE),IF(D29="","",IF(AND($E$5="Düsseldorf",$E$7="Ja"),VLOOKUP(D29,Referenzwerte!$K$7:$S$46,8,FALSE),IF(AND($E$5="Düsseldorf",$E$7="Nein"),VLOOKUP(D29,Referenzwerte!$K$7:$S$46,9,FALSE),"")))))))))))))))))</f>
        <v/>
      </c>
      <c r="L29" s="79" t="str">
        <f t="shared" si="0"/>
        <v/>
      </c>
      <c r="M29" s="152"/>
      <c r="N29" s="82" t="str">
        <f>IF(D29="","",IF(M29="Ja",0,IF(Eingabemaske!$E$7="Ja",VLOOKUP($D29,Referenzwerte!$U$7:$W$46,2,FALSE),IF(Eingabemaske!$E$7="Nein",VLOOKUP($D29,Referenzwerte!$U$7:$W$46,3,FALSE),""))))</f>
        <v/>
      </c>
      <c r="O29" s="83" t="str">
        <f t="shared" si="1"/>
        <v/>
      </c>
      <c r="P29" s="84"/>
    </row>
    <row r="30" spans="1:16" s="60" customFormat="1" ht="18" customHeight="1" x14ac:dyDescent="0.25">
      <c r="A30" s="171"/>
      <c r="B30" s="68">
        <v>18</v>
      </c>
      <c r="C30" s="77"/>
      <c r="D30" s="78"/>
      <c r="E30" s="79" t="str">
        <f>IF(D30="","",IF(AND($E$5="Köln",$E$7="Ja"),VLOOKUP(D30,Referenzwerte!$A$7:$I$46,2,FALSE),IF(AND($E$5="Köln",$E$7="Nein"),VLOOKUP(D30,Referenzwerte!$A$7:$I$46,3,FALSE),IF(AND($E$5="Arnsberg",$E$7="Ja"),VLOOKUP(D30,Referenzwerte!$A$7:$I$46,4,FALSE),IF(AND($E$5="Arnsberg",$E$7="Nein"),VLOOKUP(D30,Referenzwerte!$A$7:$I$46,5,FALSE),IF(AND($E$5="Münster",$E$7="Ja"),VLOOKUP(D30,Referenzwerte!$A$7:$I$46,6,FALSE),IF(AND($E$5="Münster",$E$7="Nein"),VLOOKUP(D30,Referenzwerte!$A$7:$I$46,7,FALSE),IF(AND($E$5="Düsseldorf",$E$7="Ja"),VLOOKUP(D30,Referenzwerte!$A$7:$I$46,8,FALSE),IF(AND($E$5="Düsseldorf",$E$7="Nein"),VLOOKUP(D30,Referenzwerte!$A$7:$I$46,9,FALSE),"")))))))))</f>
        <v/>
      </c>
      <c r="F30" s="130"/>
      <c r="G30" s="80"/>
      <c r="H30" s="81"/>
      <c r="I30" s="137"/>
      <c r="J30" s="143"/>
      <c r="K30" s="158" t="str">
        <f>IF(D30="","",IF(AND(I30="",H30=0),0,IF(AND(I30="",H30=""),0,IF(AND(OR(I30="Entfällt",I30="Beleg"),H30=0),0,IF(AND(I30="Beleg",H30&gt;0),0,IF(D30="","",IF(AND($E$5="Köln",$E$7="Ja"),VLOOKUP(D30,Referenzwerte!$K$7:$S$46,2,FALSE),IF(AND($E$5="Köln",$E$7="Nein"),VLOOKUP(D30,Referenzwerte!$K$7:$S$46,3,FALSE),IF(D30="","",IF(AND($E$5="Arnsberg",$E$7="Ja"),VLOOKUP(D30,Referenzwerte!$K$7:$S$46,4,FALSE),IF(AND($E$5="Arnsberg",$E$7="Nein"),VLOOKUP(D30,Referenzwerte!$K$7:$S$46,5,FALSE),IF(D30="","",IF(AND($E$5="Münster",$E$7="Ja"),VLOOKUP(D30,Referenzwerte!$K$7:$S$46,6,FALSE),IF(AND($E$5="Münster",$E$7="Nein"),VLOOKUP(D30,Referenzwerte!$K$7:$S$46,7,FALSE),IF(D30="","",IF(AND($E$5="Düsseldorf",$E$7="Ja"),VLOOKUP(D30,Referenzwerte!$K$7:$S$46,8,FALSE),IF(AND($E$5="Düsseldorf",$E$7="Nein"),VLOOKUP(D30,Referenzwerte!$K$7:$S$46,9,FALSE),"")))))))))))))))))</f>
        <v/>
      </c>
      <c r="L30" s="79" t="str">
        <f t="shared" si="0"/>
        <v/>
      </c>
      <c r="M30" s="152"/>
      <c r="N30" s="82" t="str">
        <f>IF(D30="","",IF(M30="Ja",0,IF(Eingabemaske!$E$7="Ja",VLOOKUP($D30,Referenzwerte!$U$7:$W$46,2,FALSE),IF(Eingabemaske!$E$7="Nein",VLOOKUP($D30,Referenzwerte!$U$7:$W$46,3,FALSE),""))))</f>
        <v/>
      </c>
      <c r="O30" s="83" t="str">
        <f t="shared" si="1"/>
        <v/>
      </c>
      <c r="P30" s="84"/>
    </row>
    <row r="31" spans="1:16" s="60" customFormat="1" ht="18" customHeight="1" x14ac:dyDescent="0.25">
      <c r="A31" s="171"/>
      <c r="B31" s="68">
        <v>19</v>
      </c>
      <c r="C31" s="77"/>
      <c r="D31" s="78"/>
      <c r="E31" s="79" t="str">
        <f>IF(D31="","",IF(AND($E$5="Köln",$E$7="Ja"),VLOOKUP(D31,Referenzwerte!$A$7:$I$46,2,FALSE),IF(AND($E$5="Köln",$E$7="Nein"),VLOOKUP(D31,Referenzwerte!$A$7:$I$46,3,FALSE),IF(AND($E$5="Arnsberg",$E$7="Ja"),VLOOKUP(D31,Referenzwerte!$A$7:$I$46,4,FALSE),IF(AND($E$5="Arnsberg",$E$7="Nein"),VLOOKUP(D31,Referenzwerte!$A$7:$I$46,5,FALSE),IF(AND($E$5="Münster",$E$7="Ja"),VLOOKUP(D31,Referenzwerte!$A$7:$I$46,6,FALSE),IF(AND($E$5="Münster",$E$7="Nein"),VLOOKUP(D31,Referenzwerte!$A$7:$I$46,7,FALSE),IF(AND($E$5="Düsseldorf",$E$7="Ja"),VLOOKUP(D31,Referenzwerte!$A$7:$I$46,8,FALSE),IF(AND($E$5="Düsseldorf",$E$7="Nein"),VLOOKUP(D31,Referenzwerte!$A$7:$I$46,9,FALSE),"")))))))))</f>
        <v/>
      </c>
      <c r="F31" s="130"/>
      <c r="G31" s="80"/>
      <c r="H31" s="81"/>
      <c r="I31" s="137"/>
      <c r="J31" s="143"/>
      <c r="K31" s="158" t="str">
        <f>IF(D31="","",IF(AND(I31="",H31=0),0,IF(AND(I31="",H31=""),0,IF(AND(OR(I31="Entfällt",I31="Beleg"),H31=0),0,IF(AND(I31="Beleg",H31&gt;0),0,IF(D31="","",IF(AND($E$5="Köln",$E$7="Ja"),VLOOKUP(D31,Referenzwerte!$K$7:$S$46,2,FALSE),IF(AND($E$5="Köln",$E$7="Nein"),VLOOKUP(D31,Referenzwerte!$K$7:$S$46,3,FALSE),IF(D31="","",IF(AND($E$5="Arnsberg",$E$7="Ja"),VLOOKUP(D31,Referenzwerte!$K$7:$S$46,4,FALSE),IF(AND($E$5="Arnsberg",$E$7="Nein"),VLOOKUP(D31,Referenzwerte!$K$7:$S$46,5,FALSE),IF(D31="","",IF(AND($E$5="Münster",$E$7="Ja"),VLOOKUP(D31,Referenzwerte!$K$7:$S$46,6,FALSE),IF(AND($E$5="Münster",$E$7="Nein"),VLOOKUP(D31,Referenzwerte!$K$7:$S$46,7,FALSE),IF(D31="","",IF(AND($E$5="Düsseldorf",$E$7="Ja"),VLOOKUP(D31,Referenzwerte!$K$7:$S$46,8,FALSE),IF(AND($E$5="Düsseldorf",$E$7="Nein"),VLOOKUP(D31,Referenzwerte!$K$7:$S$46,9,FALSE),"")))))))))))))))))</f>
        <v/>
      </c>
      <c r="L31" s="79" t="str">
        <f t="shared" si="0"/>
        <v/>
      </c>
      <c r="M31" s="152"/>
      <c r="N31" s="82" t="str">
        <f>IF(D31="","",IF(M31="Ja",0,IF(Eingabemaske!$E$7="Ja",VLOOKUP($D31,Referenzwerte!$U$7:$W$46,2,FALSE),IF(Eingabemaske!$E$7="Nein",VLOOKUP($D31,Referenzwerte!$U$7:$W$46,3,FALSE),""))))</f>
        <v/>
      </c>
      <c r="O31" s="83" t="str">
        <f t="shared" si="1"/>
        <v/>
      </c>
      <c r="P31" s="84"/>
    </row>
    <row r="32" spans="1:16" s="60" customFormat="1" ht="18" customHeight="1" thickBot="1" x14ac:dyDescent="0.3">
      <c r="A32" s="172"/>
      <c r="B32" s="88">
        <v>20</v>
      </c>
      <c r="C32" s="89"/>
      <c r="D32" s="90"/>
      <c r="E32" s="91" t="str">
        <f>IF(D32="","",IF(AND($E$5="Köln",$E$7="Ja"),VLOOKUP(D32,Referenzwerte!$A$7:$I$46,2,FALSE),IF(AND($E$5="Köln",$E$7="Nein"),VLOOKUP(D32,Referenzwerte!$A$7:$I$46,3,FALSE),IF(AND($E$5="Arnsberg",$E$7="Ja"),VLOOKUP(D32,Referenzwerte!$A$7:$I$46,4,FALSE),IF(AND($E$5="Arnsberg",$E$7="Nein"),VLOOKUP(D32,Referenzwerte!$A$7:$I$46,5,FALSE),IF(AND($E$5="Münster",$E$7="Ja"),VLOOKUP(D32,Referenzwerte!$A$7:$I$46,6,FALSE),IF(AND($E$5="Münster",$E$7="Nein"),VLOOKUP(D32,Referenzwerte!$A$7:$I$46,7,FALSE),IF(AND($E$5="Düsseldorf",$E$7="Ja"),VLOOKUP(D32,Referenzwerte!$A$7:$I$46,8,FALSE),IF(AND($E$5="Düsseldorf",$E$7="Nein"),VLOOKUP(D32,Referenzwerte!$A$7:$I$46,9,FALSE),"")))))))))</f>
        <v/>
      </c>
      <c r="F32" s="132"/>
      <c r="G32" s="92"/>
      <c r="H32" s="93"/>
      <c r="I32" s="138"/>
      <c r="J32" s="144"/>
      <c r="K32" s="158" t="str">
        <f>IF(D32="","",IF(AND(I32="",H32=0),0,IF(AND(I32="",H32=""),0,IF(AND(OR(I32="Entfällt",I32="Beleg"),H32=0),0,IF(AND(I32="Beleg",H32&gt;0),0,IF(D32="","",IF(AND($E$5="Köln",$E$7="Ja"),VLOOKUP(D32,Referenzwerte!$K$7:$S$46,2,FALSE),IF(AND($E$5="Köln",$E$7="Nein"),VLOOKUP(D32,Referenzwerte!$K$7:$S$46,3,FALSE),IF(D32="","",IF(AND($E$5="Arnsberg",$E$7="Ja"),VLOOKUP(D32,Referenzwerte!$K$7:$S$46,4,FALSE),IF(AND($E$5="Arnsberg",$E$7="Nein"),VLOOKUP(D32,Referenzwerte!$K$7:$S$46,5,FALSE),IF(D32="","",IF(AND($E$5="Münster",$E$7="Ja"),VLOOKUP(D32,Referenzwerte!$K$7:$S$46,6,FALSE),IF(AND($E$5="Münster",$E$7="Nein"),VLOOKUP(D32,Referenzwerte!$K$7:$S$46,7,FALSE),IF(D32="","",IF(AND($E$5="Düsseldorf",$E$7="Ja"),VLOOKUP(D32,Referenzwerte!$K$7:$S$46,8,FALSE),IF(AND($E$5="Düsseldorf",$E$7="Nein"),VLOOKUP(D32,Referenzwerte!$K$7:$S$46,9,FALSE),"")))))))))))))))))</f>
        <v/>
      </c>
      <c r="L32" s="91" t="str">
        <f t="shared" si="0"/>
        <v/>
      </c>
      <c r="M32" s="153"/>
      <c r="N32" s="94" t="str">
        <f>IF(D32="","",IF(M32="Ja",0,IF(Eingabemaske!$E$7="Ja",VLOOKUP($D32,Referenzwerte!$U$7:$W$46,2,FALSE),IF(Eingabemaske!$E$7="Nein",VLOOKUP($D32,Referenzwerte!$U$7:$W$46,3,FALSE),""))))</f>
        <v/>
      </c>
      <c r="O32" s="95" t="str">
        <f t="shared" si="1"/>
        <v/>
      </c>
      <c r="P32" s="96"/>
    </row>
    <row r="33" spans="1:16" s="6" customFormat="1" x14ac:dyDescent="0.25">
      <c r="A33" s="170" t="s">
        <v>44</v>
      </c>
      <c r="B33" s="44" t="s">
        <v>73</v>
      </c>
      <c r="C33" s="45" t="s">
        <v>45</v>
      </c>
      <c r="D33" s="46" t="s">
        <v>46</v>
      </c>
      <c r="E33" s="47">
        <v>2700</v>
      </c>
      <c r="F33" s="133">
        <v>5</v>
      </c>
      <c r="G33" s="63">
        <v>5</v>
      </c>
      <c r="H33" s="48">
        <v>0</v>
      </c>
      <c r="I33" s="139" t="s">
        <v>71</v>
      </c>
      <c r="J33" s="145"/>
      <c r="K33" s="145"/>
      <c r="L33" s="47">
        <f t="shared" si="0"/>
        <v>0</v>
      </c>
      <c r="M33" s="154" t="s">
        <v>40</v>
      </c>
      <c r="N33" s="49">
        <v>500</v>
      </c>
      <c r="O33" s="50">
        <f t="shared" si="1"/>
        <v>11000</v>
      </c>
      <c r="P33" s="51" t="s">
        <v>52</v>
      </c>
    </row>
    <row r="34" spans="1:16" s="60" customFormat="1" ht="18" customHeight="1" x14ac:dyDescent="0.25">
      <c r="A34" s="171"/>
      <c r="B34" s="68">
        <v>21</v>
      </c>
      <c r="C34" s="69"/>
      <c r="D34" s="97"/>
      <c r="E34" s="98"/>
      <c r="F34" s="129"/>
      <c r="G34" s="72"/>
      <c r="H34" s="73"/>
      <c r="I34" s="163"/>
      <c r="J34" s="142"/>
      <c r="K34" s="146"/>
      <c r="L34" s="71" t="str">
        <f t="shared" si="0"/>
        <v/>
      </c>
      <c r="M34" s="151"/>
      <c r="N34" s="99"/>
      <c r="O34" s="75" t="str">
        <f t="shared" si="1"/>
        <v/>
      </c>
      <c r="P34" s="76"/>
    </row>
    <row r="35" spans="1:16" s="60" customFormat="1" ht="18" customHeight="1" x14ac:dyDescent="0.25">
      <c r="A35" s="171"/>
      <c r="B35" s="68">
        <v>22</v>
      </c>
      <c r="C35" s="77"/>
      <c r="D35" s="100"/>
      <c r="E35" s="101"/>
      <c r="F35" s="130"/>
      <c r="G35" s="80"/>
      <c r="H35" s="81"/>
      <c r="I35" s="164"/>
      <c r="J35" s="143"/>
      <c r="K35" s="147"/>
      <c r="L35" s="79" t="str">
        <f t="shared" si="0"/>
        <v/>
      </c>
      <c r="M35" s="152"/>
      <c r="N35" s="102"/>
      <c r="O35" s="83" t="str">
        <f t="shared" si="1"/>
        <v/>
      </c>
      <c r="P35" s="84"/>
    </row>
    <row r="36" spans="1:16" s="60" customFormat="1" ht="18" customHeight="1" x14ac:dyDescent="0.25">
      <c r="A36" s="171"/>
      <c r="B36" s="68">
        <v>23</v>
      </c>
      <c r="C36" s="77"/>
      <c r="D36" s="100"/>
      <c r="E36" s="101"/>
      <c r="F36" s="130"/>
      <c r="G36" s="80"/>
      <c r="H36" s="81"/>
      <c r="I36" s="165"/>
      <c r="J36" s="143"/>
      <c r="K36" s="147"/>
      <c r="L36" s="79" t="str">
        <f t="shared" si="0"/>
        <v/>
      </c>
      <c r="M36" s="152"/>
      <c r="N36" s="102"/>
      <c r="O36" s="83" t="str">
        <f t="shared" si="1"/>
        <v/>
      </c>
      <c r="P36" s="84"/>
    </row>
    <row r="37" spans="1:16" s="60" customFormat="1" ht="18" customHeight="1" x14ac:dyDescent="0.25">
      <c r="A37" s="171"/>
      <c r="B37" s="68">
        <v>24</v>
      </c>
      <c r="C37" s="77"/>
      <c r="D37" s="100"/>
      <c r="E37" s="101"/>
      <c r="F37" s="130"/>
      <c r="G37" s="80"/>
      <c r="H37" s="81"/>
      <c r="I37" s="165"/>
      <c r="J37" s="143"/>
      <c r="K37" s="147"/>
      <c r="L37" s="79" t="str">
        <f t="shared" si="0"/>
        <v/>
      </c>
      <c r="M37" s="152"/>
      <c r="N37" s="102"/>
      <c r="O37" s="83" t="str">
        <f t="shared" si="1"/>
        <v/>
      </c>
      <c r="P37" s="84"/>
    </row>
    <row r="38" spans="1:16" s="60" customFormat="1" ht="18" customHeight="1" x14ac:dyDescent="0.25">
      <c r="A38" s="171"/>
      <c r="B38" s="68">
        <v>25</v>
      </c>
      <c r="C38" s="77"/>
      <c r="D38" s="100"/>
      <c r="E38" s="101"/>
      <c r="F38" s="130"/>
      <c r="G38" s="80"/>
      <c r="H38" s="81"/>
      <c r="I38" s="165"/>
      <c r="J38" s="143"/>
      <c r="K38" s="147"/>
      <c r="L38" s="79" t="str">
        <f t="shared" si="0"/>
        <v/>
      </c>
      <c r="M38" s="152"/>
      <c r="N38" s="102"/>
      <c r="O38" s="83" t="str">
        <f t="shared" si="1"/>
        <v/>
      </c>
      <c r="P38" s="84"/>
    </row>
    <row r="39" spans="1:16" s="60" customFormat="1" ht="18" customHeight="1" x14ac:dyDescent="0.25">
      <c r="A39" s="171"/>
      <c r="B39" s="68">
        <v>26</v>
      </c>
      <c r="C39" s="77"/>
      <c r="D39" s="100"/>
      <c r="E39" s="101"/>
      <c r="F39" s="130"/>
      <c r="G39" s="80"/>
      <c r="H39" s="81"/>
      <c r="I39" s="165"/>
      <c r="J39" s="143"/>
      <c r="K39" s="147"/>
      <c r="L39" s="79" t="str">
        <f t="shared" si="0"/>
        <v/>
      </c>
      <c r="M39" s="152"/>
      <c r="N39" s="102"/>
      <c r="O39" s="83" t="str">
        <f t="shared" si="1"/>
        <v/>
      </c>
      <c r="P39" s="84"/>
    </row>
    <row r="40" spans="1:16" s="60" customFormat="1" ht="18" customHeight="1" x14ac:dyDescent="0.25">
      <c r="A40" s="171"/>
      <c r="B40" s="68">
        <v>27</v>
      </c>
      <c r="C40" s="77"/>
      <c r="D40" s="100"/>
      <c r="E40" s="101"/>
      <c r="F40" s="130"/>
      <c r="G40" s="80"/>
      <c r="H40" s="81"/>
      <c r="I40" s="166"/>
      <c r="J40" s="143"/>
      <c r="K40" s="147"/>
      <c r="L40" s="79" t="str">
        <f t="shared" si="0"/>
        <v/>
      </c>
      <c r="M40" s="152"/>
      <c r="N40" s="102"/>
      <c r="O40" s="83" t="str">
        <f t="shared" si="1"/>
        <v/>
      </c>
      <c r="P40" s="84"/>
    </row>
    <row r="41" spans="1:16" s="60" customFormat="1" ht="18" customHeight="1" x14ac:dyDescent="0.25">
      <c r="A41" s="171"/>
      <c r="B41" s="68">
        <v>28</v>
      </c>
      <c r="C41" s="77"/>
      <c r="D41" s="100"/>
      <c r="E41" s="101"/>
      <c r="F41" s="130"/>
      <c r="G41" s="80"/>
      <c r="H41" s="81"/>
      <c r="I41" s="164"/>
      <c r="J41" s="143"/>
      <c r="K41" s="147"/>
      <c r="L41" s="79" t="str">
        <f t="shared" si="0"/>
        <v/>
      </c>
      <c r="M41" s="152"/>
      <c r="N41" s="102"/>
      <c r="O41" s="83" t="str">
        <f t="shared" si="1"/>
        <v/>
      </c>
      <c r="P41" s="84"/>
    </row>
    <row r="42" spans="1:16" s="60" customFormat="1" ht="18" customHeight="1" x14ac:dyDescent="0.25">
      <c r="A42" s="171"/>
      <c r="B42" s="68">
        <v>29</v>
      </c>
      <c r="C42" s="77"/>
      <c r="D42" s="100"/>
      <c r="E42" s="101"/>
      <c r="F42" s="130"/>
      <c r="G42" s="80"/>
      <c r="H42" s="81"/>
      <c r="I42" s="164"/>
      <c r="J42" s="143"/>
      <c r="K42" s="147"/>
      <c r="L42" s="79" t="str">
        <f t="shared" si="0"/>
        <v/>
      </c>
      <c r="M42" s="152"/>
      <c r="N42" s="102"/>
      <c r="O42" s="83" t="str">
        <f t="shared" si="1"/>
        <v/>
      </c>
      <c r="P42" s="84"/>
    </row>
    <row r="43" spans="1:16" s="60" customFormat="1" ht="18" customHeight="1" thickBot="1" x14ac:dyDescent="0.3">
      <c r="A43" s="172"/>
      <c r="B43" s="88">
        <v>30</v>
      </c>
      <c r="C43" s="89"/>
      <c r="D43" s="103"/>
      <c r="E43" s="104"/>
      <c r="F43" s="132"/>
      <c r="G43" s="92"/>
      <c r="H43" s="93"/>
      <c r="I43" s="164"/>
      <c r="J43" s="90"/>
      <c r="K43" s="148"/>
      <c r="L43" s="91" t="str">
        <f t="shared" si="0"/>
        <v/>
      </c>
      <c r="M43" s="153"/>
      <c r="N43" s="105"/>
      <c r="O43" s="106" t="str">
        <f t="shared" si="1"/>
        <v/>
      </c>
      <c r="P43" s="96"/>
    </row>
    <row r="44" spans="1:16" ht="10.9" customHeight="1" thickBot="1" x14ac:dyDescent="0.3">
      <c r="A44" s="27"/>
      <c r="B44" s="52"/>
      <c r="C44" s="10"/>
      <c r="D44" s="10"/>
      <c r="E44" s="10"/>
      <c r="F44" s="10"/>
      <c r="G44" s="10"/>
      <c r="H44" s="10"/>
      <c r="I44" s="167"/>
      <c r="J44" s="10"/>
      <c r="K44" s="10"/>
      <c r="L44" s="10"/>
      <c r="M44" s="10"/>
      <c r="N44" s="10"/>
      <c r="O44" s="10"/>
      <c r="P44" s="11"/>
    </row>
    <row r="45" spans="1:16" ht="33" customHeight="1" thickBot="1" x14ac:dyDescent="0.35">
      <c r="A45" s="27"/>
      <c r="B45" s="53"/>
      <c r="C45" s="10"/>
      <c r="D45" s="10"/>
      <c r="E45" s="10"/>
      <c r="F45" s="10"/>
      <c r="G45" s="10"/>
      <c r="H45" s="10"/>
      <c r="I45" s="25"/>
      <c r="J45" s="25"/>
      <c r="K45" s="25"/>
      <c r="L45" s="174" t="s">
        <v>54</v>
      </c>
      <c r="M45" s="174"/>
      <c r="N45" s="175"/>
      <c r="O45" s="107">
        <f>SUM($O$34:$O$43,$O$13:$O$32)</f>
        <v>0</v>
      </c>
      <c r="P45" s="11"/>
    </row>
    <row r="46" spans="1:16" s="6" customFormat="1" ht="11.45" customHeight="1" x14ac:dyDescent="0.25">
      <c r="A46" s="27"/>
      <c r="B46" s="53"/>
      <c r="C46" s="10"/>
      <c r="D46" s="10"/>
      <c r="E46" s="10"/>
      <c r="F46" s="10"/>
      <c r="G46" s="10"/>
      <c r="H46" s="10"/>
      <c r="I46" s="10"/>
      <c r="J46" s="16"/>
      <c r="K46" s="16"/>
      <c r="L46" s="10"/>
      <c r="M46" s="10"/>
      <c r="N46" s="10"/>
      <c r="O46" s="54"/>
      <c r="P46" s="11"/>
    </row>
    <row r="47" spans="1:16" s="6" customFormat="1" ht="16.149999999999999" customHeight="1" x14ac:dyDescent="0.25">
      <c r="A47" s="55"/>
      <c r="B47" s="117" t="s">
        <v>106</v>
      </c>
      <c r="C47" s="168"/>
      <c r="D47" s="168"/>
      <c r="E47" s="168"/>
      <c r="F47" s="168"/>
      <c r="G47" s="168"/>
      <c r="H47" s="168"/>
      <c r="I47" s="168"/>
      <c r="J47" s="168"/>
      <c r="K47" s="168"/>
      <c r="L47" s="168"/>
      <c r="M47" s="168"/>
      <c r="N47" s="168"/>
      <c r="O47" s="168"/>
      <c r="P47" s="169"/>
    </row>
    <row r="48" spans="1:16" ht="28.9" customHeight="1" x14ac:dyDescent="0.25">
      <c r="A48" s="55"/>
      <c r="B48" s="176" t="s">
        <v>109</v>
      </c>
      <c r="C48" s="176"/>
      <c r="D48" s="176"/>
      <c r="E48" s="176"/>
      <c r="F48" s="176"/>
      <c r="G48" s="176"/>
      <c r="H48" s="176"/>
      <c r="I48" s="176"/>
      <c r="J48" s="176"/>
      <c r="K48" s="176"/>
      <c r="L48" s="176"/>
      <c r="M48" s="176"/>
      <c r="N48" s="176"/>
      <c r="O48" s="176"/>
      <c r="P48" s="177"/>
    </row>
    <row r="49" spans="1:16" s="6" customFormat="1" ht="15.75" x14ac:dyDescent="0.25">
      <c r="A49" s="55"/>
      <c r="B49" s="117" t="s">
        <v>105</v>
      </c>
      <c r="C49" s="15"/>
      <c r="D49" s="15"/>
      <c r="E49" s="15"/>
      <c r="F49" s="15"/>
      <c r="G49" s="15"/>
      <c r="H49" s="15"/>
      <c r="I49" s="15"/>
      <c r="J49" s="15"/>
      <c r="K49" s="15"/>
      <c r="L49" s="15"/>
      <c r="M49" s="15"/>
      <c r="N49" s="15"/>
      <c r="O49" s="15"/>
      <c r="P49" s="56"/>
    </row>
    <row r="50" spans="1:16" ht="16.5" thickBot="1" x14ac:dyDescent="0.3">
      <c r="A50" s="57"/>
      <c r="B50" s="118" t="s">
        <v>98</v>
      </c>
      <c r="C50" s="7"/>
      <c r="D50" s="7"/>
      <c r="E50" s="7"/>
      <c r="F50" s="7"/>
      <c r="G50" s="7"/>
      <c r="H50" s="7"/>
      <c r="I50" s="7"/>
      <c r="J50" s="7"/>
      <c r="K50" s="7"/>
      <c r="L50" s="7"/>
      <c r="M50" s="7"/>
      <c r="N50" s="7"/>
      <c r="O50" s="7"/>
      <c r="P50" s="58"/>
    </row>
  </sheetData>
  <sheetProtection algorithmName="SHA-512" hashValue="VK546cafpRTlPGYMrICjcTPQ6KO8dX9p61Q2x2/1O9rHWq3bS82t31FdhFlo3058KAzB6pHTw7YSBkrDZoiAug==" saltValue="QomjJ7k2ku5yHzE0v6Jl9w==" spinCount="100000" sheet="1" insertColumns="0" insertRows="0" deleteColumns="0" deleteRows="0" selectLockedCells="1" sort="0"/>
  <mergeCells count="5">
    <mergeCell ref="A33:A43"/>
    <mergeCell ref="A13:A32"/>
    <mergeCell ref="E3:H3"/>
    <mergeCell ref="L45:N45"/>
    <mergeCell ref="B48:P48"/>
  </mergeCells>
  <pageMargins left="0.70866141732283472" right="0.70866141732283472" top="0.78740157480314965" bottom="0.78740157480314965" header="0.31496062992125984" footer="0.31496062992125984"/>
  <pageSetup paperSize="9" scale="51" fitToHeight="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Entwicklertools!$B$2:$B$5</xm:f>
          </x14:formula1>
          <xm:sqref>E5</xm:sqref>
        </x14:dataValidation>
        <x14:dataValidation type="list" allowBlank="1" showInputMessage="1" showErrorMessage="1">
          <x14:formula1>
            <xm:f>Entwicklertools!$D$2:$D$3</xm:f>
          </x14:formula1>
          <xm:sqref>E7 M10:M43</xm:sqref>
        </x14:dataValidation>
        <x14:dataValidation type="list" allowBlank="1" showInputMessage="1" showErrorMessage="1">
          <x14:formula1>
            <xm:f>Entwicklertools!$F$2:$F$4</xm:f>
          </x14:formula1>
          <xm:sqref>I10:I33</xm:sqref>
        </x14:dataValidation>
        <x14:dataValidation type="list" showInputMessage="1" showErrorMessage="1">
          <x14:formula1>
            <xm:f>Referenzwerte!$A$7:$A$46</xm:f>
          </x14:formula1>
          <xm:sqref>D10:D32</xm:sqref>
        </x14:dataValidation>
        <x14:dataValidation type="list" allowBlank="1" showInputMessage="1" showErrorMessage="1">
          <x14:formula1>
            <xm:f>Entwicklertools!$H$2:$H$3</xm:f>
          </x14:formula1>
          <xm:sqref>I34:I43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
  <sheetViews>
    <sheetView showRowColHeaders="0" zoomScale="70" zoomScaleNormal="70" workbookViewId="0">
      <selection activeCell="R51" sqref="R51"/>
    </sheetView>
  </sheetViews>
  <sheetFormatPr baseColWidth="10" defaultColWidth="11.5703125" defaultRowHeight="15" x14ac:dyDescent="0.25"/>
  <cols>
    <col min="1" max="1" width="54.28515625" style="3" customWidth="1"/>
    <col min="2" max="9" width="12.7109375" style="3" customWidth="1"/>
    <col min="10" max="10" width="11.5703125" style="3"/>
    <col min="11" max="11" width="47.7109375" style="3" customWidth="1"/>
    <col min="12" max="19" width="11.5703125" style="3"/>
    <col min="20" max="20" width="15.7109375" style="3" customWidth="1"/>
    <col min="21" max="21" width="52.5703125" style="3" customWidth="1"/>
    <col min="22" max="22" width="13.7109375" style="3" customWidth="1"/>
    <col min="23" max="23" width="12" style="3" customWidth="1"/>
    <col min="24" max="16384" width="11.5703125" style="3"/>
  </cols>
  <sheetData>
    <row r="1" spans="1:23" ht="15.75" x14ac:dyDescent="0.25">
      <c r="A1" s="1" t="s">
        <v>0</v>
      </c>
      <c r="B1" s="2"/>
      <c r="C1" s="2"/>
      <c r="D1" s="2"/>
      <c r="E1" s="2"/>
    </row>
    <row r="2" spans="1:23" ht="15.75" x14ac:dyDescent="0.25">
      <c r="A2" s="1"/>
      <c r="B2" s="2"/>
      <c r="C2" s="2"/>
      <c r="D2" s="2"/>
      <c r="E2" s="2"/>
    </row>
    <row r="3" spans="1:23" ht="15.75" x14ac:dyDescent="0.25">
      <c r="A3" s="125" t="s">
        <v>1</v>
      </c>
      <c r="B3" s="2"/>
      <c r="C3" s="2"/>
      <c r="D3" s="2"/>
      <c r="E3" s="2"/>
      <c r="F3" s="120"/>
      <c r="G3" s="120"/>
      <c r="H3" s="120"/>
      <c r="I3" s="120"/>
      <c r="J3" s="120"/>
      <c r="K3" s="125" t="s">
        <v>101</v>
      </c>
      <c r="L3" s="120"/>
      <c r="M3" s="120"/>
      <c r="N3" s="120"/>
      <c r="O3" s="120"/>
      <c r="P3" s="120"/>
      <c r="Q3" s="120"/>
      <c r="R3" s="120"/>
      <c r="S3" s="120"/>
      <c r="T3" s="120"/>
      <c r="U3" s="125" t="s">
        <v>57</v>
      </c>
      <c r="V3" s="120"/>
      <c r="W3" s="120"/>
    </row>
    <row r="4" spans="1:23" ht="15.75" x14ac:dyDescent="0.25">
      <c r="A4" s="179" t="s">
        <v>2</v>
      </c>
      <c r="B4" s="179" t="s">
        <v>3</v>
      </c>
      <c r="C4" s="179"/>
      <c r="D4" s="179" t="s">
        <v>4</v>
      </c>
      <c r="E4" s="179"/>
      <c r="F4" s="179" t="s">
        <v>5</v>
      </c>
      <c r="G4" s="179"/>
      <c r="H4" s="179" t="s">
        <v>6</v>
      </c>
      <c r="I4" s="179"/>
      <c r="J4" s="120"/>
      <c r="K4" s="179" t="s">
        <v>2</v>
      </c>
      <c r="L4" s="179" t="s">
        <v>3</v>
      </c>
      <c r="M4" s="179"/>
      <c r="N4" s="179" t="s">
        <v>4</v>
      </c>
      <c r="O4" s="179"/>
      <c r="P4" s="179" t="s">
        <v>5</v>
      </c>
      <c r="Q4" s="179"/>
      <c r="R4" s="179" t="s">
        <v>6</v>
      </c>
      <c r="S4" s="179"/>
      <c r="T4" s="120"/>
      <c r="U4" s="179" t="s">
        <v>2</v>
      </c>
      <c r="V4" s="179" t="s">
        <v>7</v>
      </c>
      <c r="W4" s="178" t="s">
        <v>99</v>
      </c>
    </row>
    <row r="5" spans="1:23" ht="15.75" x14ac:dyDescent="0.25">
      <c r="A5" s="179"/>
      <c r="B5" s="22" t="s">
        <v>8</v>
      </c>
      <c r="C5" s="22" t="s">
        <v>8</v>
      </c>
      <c r="D5" s="22" t="s">
        <v>8</v>
      </c>
      <c r="E5" s="22" t="s">
        <v>8</v>
      </c>
      <c r="F5" s="22" t="s">
        <v>8</v>
      </c>
      <c r="G5" s="22" t="s">
        <v>8</v>
      </c>
      <c r="H5" s="22" t="s">
        <v>8</v>
      </c>
      <c r="I5" s="22" t="s">
        <v>8</v>
      </c>
      <c r="J5" s="120"/>
      <c r="K5" s="179"/>
      <c r="L5" s="22" t="s">
        <v>8</v>
      </c>
      <c r="M5" s="22" t="s">
        <v>8</v>
      </c>
      <c r="N5" s="22" t="s">
        <v>8</v>
      </c>
      <c r="O5" s="22" t="s">
        <v>8</v>
      </c>
      <c r="P5" s="22" t="s">
        <v>8</v>
      </c>
      <c r="Q5" s="22" t="s">
        <v>8</v>
      </c>
      <c r="R5" s="22" t="s">
        <v>8</v>
      </c>
      <c r="S5" s="22" t="s">
        <v>8</v>
      </c>
      <c r="T5" s="120"/>
      <c r="U5" s="179"/>
      <c r="V5" s="179"/>
      <c r="W5" s="179"/>
    </row>
    <row r="6" spans="1:23" ht="31.9" customHeight="1" x14ac:dyDescent="0.25">
      <c r="A6" s="179"/>
      <c r="B6" s="22" t="s">
        <v>7</v>
      </c>
      <c r="C6" s="126" t="s">
        <v>100</v>
      </c>
      <c r="D6" s="22" t="s">
        <v>7</v>
      </c>
      <c r="E6" s="126" t="s">
        <v>100</v>
      </c>
      <c r="F6" s="22" t="s">
        <v>7</v>
      </c>
      <c r="G6" s="126" t="s">
        <v>100</v>
      </c>
      <c r="H6" s="22" t="s">
        <v>7</v>
      </c>
      <c r="I6" s="126" t="s">
        <v>100</v>
      </c>
      <c r="J6" s="120"/>
      <c r="K6" s="179"/>
      <c r="L6" s="22" t="s">
        <v>7</v>
      </c>
      <c r="M6" s="126" t="s">
        <v>100</v>
      </c>
      <c r="N6" s="22" t="s">
        <v>7</v>
      </c>
      <c r="O6" s="126" t="s">
        <v>100</v>
      </c>
      <c r="P6" s="22" t="s">
        <v>7</v>
      </c>
      <c r="Q6" s="126" t="s">
        <v>100</v>
      </c>
      <c r="R6" s="22" t="s">
        <v>7</v>
      </c>
      <c r="S6" s="126" t="s">
        <v>100</v>
      </c>
      <c r="T6" s="120"/>
      <c r="U6" s="179"/>
      <c r="V6" s="179"/>
      <c r="W6" s="179"/>
    </row>
    <row r="7" spans="1:23" ht="15.75" x14ac:dyDescent="0.25">
      <c r="A7" s="4" t="s">
        <v>9</v>
      </c>
      <c r="B7" s="5">
        <v>1472.1040666666665</v>
      </c>
      <c r="C7" s="119">
        <f t="shared" ref="C7:C29" si="0">B7*1.107</f>
        <v>1629.6192017999999</v>
      </c>
      <c r="D7" s="5">
        <v>1457.5135333333335</v>
      </c>
      <c r="E7" s="119">
        <f t="shared" ref="E7:E29" si="1">D7*1.107</f>
        <v>1613.4674814000002</v>
      </c>
      <c r="F7" s="5">
        <v>1457.5135333333335</v>
      </c>
      <c r="G7" s="119">
        <f t="shared" ref="G7:G29" si="2">F7*1.107</f>
        <v>1613.4674814000002</v>
      </c>
      <c r="H7" s="5">
        <v>1472.1040666666665</v>
      </c>
      <c r="I7" s="119">
        <f t="shared" ref="I7:I29" si="3">H7*1.107</f>
        <v>1629.6192017999999</v>
      </c>
      <c r="J7" s="120"/>
      <c r="K7" s="4" t="str">
        <f>A7</f>
        <v>Winterweizen</v>
      </c>
      <c r="L7" s="5">
        <v>202.03</v>
      </c>
      <c r="M7" s="119">
        <f t="shared" ref="M7:M32" si="4">L7*1.107</f>
        <v>223.64721</v>
      </c>
      <c r="N7" s="5">
        <v>211.49</v>
      </c>
      <c r="O7" s="119">
        <f t="shared" ref="O7:O45" si="5">N7*1.107</f>
        <v>234.11942999999999</v>
      </c>
      <c r="P7" s="5">
        <v>211.49</v>
      </c>
      <c r="Q7" s="119">
        <f t="shared" ref="Q7:Q45" si="6">P7*1.107</f>
        <v>234.11942999999999</v>
      </c>
      <c r="R7" s="5">
        <v>202.03</v>
      </c>
      <c r="S7" s="119">
        <f t="shared" ref="S7:S45" si="7">R7*1.107</f>
        <v>223.64721</v>
      </c>
      <c r="T7" s="120"/>
      <c r="U7" s="4" t="str">
        <f>K7</f>
        <v>Winterweizen</v>
      </c>
      <c r="V7" s="121">
        <v>145</v>
      </c>
      <c r="W7" s="121">
        <f>V7*1.19</f>
        <v>172.54999999999998</v>
      </c>
    </row>
    <row r="8" spans="1:23" ht="15.75" x14ac:dyDescent="0.25">
      <c r="A8" s="4" t="s">
        <v>10</v>
      </c>
      <c r="B8" s="5">
        <v>897.78416666666669</v>
      </c>
      <c r="C8" s="119">
        <f t="shared" si="0"/>
        <v>993.84707249999997</v>
      </c>
      <c r="D8" s="5">
        <v>846.16499999999996</v>
      </c>
      <c r="E8" s="119">
        <f t="shared" si="1"/>
        <v>936.704655</v>
      </c>
      <c r="F8" s="5">
        <v>846.16499999999996</v>
      </c>
      <c r="G8" s="119">
        <f t="shared" si="2"/>
        <v>936.704655</v>
      </c>
      <c r="H8" s="5">
        <v>897.78416666666669</v>
      </c>
      <c r="I8" s="119">
        <f t="shared" si="3"/>
        <v>993.84707249999997</v>
      </c>
      <c r="J8" s="120"/>
      <c r="K8" s="4" t="str">
        <f t="shared" ref="K8:K46" si="8">A8</f>
        <v>Sommerweizen</v>
      </c>
      <c r="L8" s="5">
        <v>0</v>
      </c>
      <c r="M8" s="119">
        <f t="shared" si="4"/>
        <v>0</v>
      </c>
      <c r="N8" s="5">
        <v>0</v>
      </c>
      <c r="O8" s="119">
        <f t="shared" si="5"/>
        <v>0</v>
      </c>
      <c r="P8" s="5">
        <v>0</v>
      </c>
      <c r="Q8" s="119">
        <f t="shared" si="6"/>
        <v>0</v>
      </c>
      <c r="R8" s="5">
        <v>0</v>
      </c>
      <c r="S8" s="119">
        <f t="shared" si="7"/>
        <v>0</v>
      </c>
      <c r="T8" s="120"/>
      <c r="U8" s="4" t="str">
        <f t="shared" ref="U8:U46" si="9">K8</f>
        <v>Sommerweizen</v>
      </c>
      <c r="V8" s="121">
        <v>145</v>
      </c>
      <c r="W8" s="121">
        <f t="shared" ref="W8:W46" si="10">V8*1.19</f>
        <v>172.54999999999998</v>
      </c>
    </row>
    <row r="9" spans="1:23" ht="15.75" x14ac:dyDescent="0.25">
      <c r="A9" s="4" t="s">
        <v>11</v>
      </c>
      <c r="B9" s="5">
        <v>851.05653333333339</v>
      </c>
      <c r="C9" s="119">
        <f t="shared" si="0"/>
        <v>942.11958240000001</v>
      </c>
      <c r="D9" s="5">
        <v>940.58443333333344</v>
      </c>
      <c r="E9" s="119">
        <f t="shared" si="1"/>
        <v>1041.2269677000002</v>
      </c>
      <c r="F9" s="5">
        <v>940.58443333333344</v>
      </c>
      <c r="G9" s="119">
        <f t="shared" si="2"/>
        <v>1041.2269677000002</v>
      </c>
      <c r="H9" s="5">
        <v>851.05653333333339</v>
      </c>
      <c r="I9" s="119">
        <f t="shared" si="3"/>
        <v>942.11958240000001</v>
      </c>
      <c r="J9" s="120"/>
      <c r="K9" s="4" t="str">
        <f t="shared" si="8"/>
        <v>Roggen</v>
      </c>
      <c r="L9" s="5">
        <v>173.74</v>
      </c>
      <c r="M9" s="119">
        <f t="shared" si="4"/>
        <v>192.33018000000001</v>
      </c>
      <c r="N9" s="5">
        <v>179.45</v>
      </c>
      <c r="O9" s="119">
        <f t="shared" si="5"/>
        <v>198.65114999999997</v>
      </c>
      <c r="P9" s="5">
        <v>179.45</v>
      </c>
      <c r="Q9" s="119">
        <f t="shared" si="6"/>
        <v>198.65114999999997</v>
      </c>
      <c r="R9" s="5">
        <v>173.74</v>
      </c>
      <c r="S9" s="119">
        <f t="shared" si="7"/>
        <v>192.33018000000001</v>
      </c>
      <c r="T9" s="120"/>
      <c r="U9" s="4" t="str">
        <f t="shared" si="9"/>
        <v>Roggen</v>
      </c>
      <c r="V9" s="121">
        <v>145</v>
      </c>
      <c r="W9" s="121">
        <f t="shared" si="10"/>
        <v>172.54999999999998</v>
      </c>
    </row>
    <row r="10" spans="1:23" ht="15.75" x14ac:dyDescent="0.25">
      <c r="A10" s="4" t="s">
        <v>12</v>
      </c>
      <c r="B10" s="5">
        <v>1306.1364666666666</v>
      </c>
      <c r="C10" s="119">
        <f t="shared" si="0"/>
        <v>1445.8930685999999</v>
      </c>
      <c r="D10" s="5">
        <v>1244.9271666666666</v>
      </c>
      <c r="E10" s="119">
        <f t="shared" si="1"/>
        <v>1378.1343734999998</v>
      </c>
      <c r="F10" s="5">
        <v>1244.9271666666666</v>
      </c>
      <c r="G10" s="119">
        <f t="shared" si="2"/>
        <v>1378.1343734999998</v>
      </c>
      <c r="H10" s="5">
        <v>1306.1364666666666</v>
      </c>
      <c r="I10" s="119">
        <f t="shared" si="3"/>
        <v>1445.8930685999999</v>
      </c>
      <c r="J10" s="120"/>
      <c r="K10" s="4" t="str">
        <f t="shared" si="8"/>
        <v>Wintergerste</v>
      </c>
      <c r="L10" s="5">
        <v>188.56</v>
      </c>
      <c r="M10" s="119">
        <f t="shared" si="4"/>
        <v>208.73591999999999</v>
      </c>
      <c r="N10" s="5">
        <v>198.83</v>
      </c>
      <c r="O10" s="119">
        <f t="shared" si="5"/>
        <v>220.10481000000001</v>
      </c>
      <c r="P10" s="5">
        <v>198.83</v>
      </c>
      <c r="Q10" s="119">
        <f t="shared" si="6"/>
        <v>220.10481000000001</v>
      </c>
      <c r="R10" s="5">
        <v>188.56</v>
      </c>
      <c r="S10" s="119">
        <f t="shared" si="7"/>
        <v>208.73591999999999</v>
      </c>
      <c r="T10" s="120"/>
      <c r="U10" s="4" t="str">
        <f t="shared" si="9"/>
        <v>Wintergerste</v>
      </c>
      <c r="V10" s="121">
        <v>145</v>
      </c>
      <c r="W10" s="121">
        <f t="shared" si="10"/>
        <v>172.54999999999998</v>
      </c>
    </row>
    <row r="11" spans="1:23" ht="15.75" x14ac:dyDescent="0.25">
      <c r="A11" s="4" t="s">
        <v>13</v>
      </c>
      <c r="B11" s="5">
        <v>948.17503333333332</v>
      </c>
      <c r="C11" s="119">
        <f t="shared" si="0"/>
        <v>1049.6297618999999</v>
      </c>
      <c r="D11" s="5">
        <v>898.32083333333333</v>
      </c>
      <c r="E11" s="119">
        <f t="shared" si="1"/>
        <v>994.44116250000002</v>
      </c>
      <c r="F11" s="5">
        <v>898.32083333333333</v>
      </c>
      <c r="G11" s="119">
        <f t="shared" si="2"/>
        <v>994.44116250000002</v>
      </c>
      <c r="H11" s="5">
        <v>948.17503333333332</v>
      </c>
      <c r="I11" s="119">
        <f t="shared" si="3"/>
        <v>1049.6297618999999</v>
      </c>
      <c r="J11" s="120"/>
      <c r="K11" s="4" t="str">
        <f t="shared" si="8"/>
        <v>Sommergerste</v>
      </c>
      <c r="L11" s="5">
        <v>196.28</v>
      </c>
      <c r="M11" s="119">
        <f t="shared" si="4"/>
        <v>217.28196</v>
      </c>
      <c r="N11" s="5">
        <v>0</v>
      </c>
      <c r="O11" s="119">
        <f t="shared" si="5"/>
        <v>0</v>
      </c>
      <c r="P11" s="5">
        <v>0</v>
      </c>
      <c r="Q11" s="119">
        <f t="shared" si="6"/>
        <v>0</v>
      </c>
      <c r="R11" s="5">
        <v>196.28</v>
      </c>
      <c r="S11" s="119">
        <f t="shared" si="7"/>
        <v>217.28196</v>
      </c>
      <c r="T11" s="120"/>
      <c r="U11" s="4" t="str">
        <f t="shared" si="9"/>
        <v>Sommergerste</v>
      </c>
      <c r="V11" s="121">
        <v>145</v>
      </c>
      <c r="W11" s="121">
        <f t="shared" si="10"/>
        <v>172.54999999999998</v>
      </c>
    </row>
    <row r="12" spans="1:23" ht="15.75" x14ac:dyDescent="0.25">
      <c r="A12" s="4" t="s">
        <v>47</v>
      </c>
      <c r="B12" s="5">
        <v>1114.4566666666667</v>
      </c>
      <c r="C12" s="119">
        <f t="shared" si="0"/>
        <v>1233.70353</v>
      </c>
      <c r="D12" s="5">
        <v>0</v>
      </c>
      <c r="E12" s="119">
        <f t="shared" si="1"/>
        <v>0</v>
      </c>
      <c r="F12" s="5">
        <v>0</v>
      </c>
      <c r="G12" s="119">
        <f t="shared" si="2"/>
        <v>0</v>
      </c>
      <c r="H12" s="5">
        <v>1114.4566666666667</v>
      </c>
      <c r="I12" s="119">
        <f t="shared" si="3"/>
        <v>1233.70353</v>
      </c>
      <c r="J12" s="120"/>
      <c r="K12" s="4" t="str">
        <f t="shared" si="8"/>
        <v>Braugerste</v>
      </c>
      <c r="L12" s="5">
        <v>205</v>
      </c>
      <c r="M12" s="119">
        <f t="shared" si="4"/>
        <v>226.935</v>
      </c>
      <c r="N12" s="5">
        <v>0</v>
      </c>
      <c r="O12" s="119">
        <f t="shared" si="5"/>
        <v>0</v>
      </c>
      <c r="P12" s="5">
        <v>0</v>
      </c>
      <c r="Q12" s="119">
        <f t="shared" si="6"/>
        <v>0</v>
      </c>
      <c r="R12" s="5">
        <v>205</v>
      </c>
      <c r="S12" s="119">
        <f t="shared" si="7"/>
        <v>226.935</v>
      </c>
      <c r="T12" s="120"/>
      <c r="U12" s="4" t="str">
        <f t="shared" si="9"/>
        <v>Braugerste</v>
      </c>
      <c r="V12" s="121">
        <v>145</v>
      </c>
      <c r="W12" s="121">
        <f t="shared" si="10"/>
        <v>172.54999999999998</v>
      </c>
    </row>
    <row r="13" spans="1:23" ht="15.75" x14ac:dyDescent="0.25">
      <c r="A13" s="4" t="s">
        <v>14</v>
      </c>
      <c r="B13" s="5">
        <v>722.52469999999994</v>
      </c>
      <c r="C13" s="119">
        <f t="shared" si="0"/>
        <v>799.8348428999999</v>
      </c>
      <c r="D13" s="5">
        <v>803.90216666666674</v>
      </c>
      <c r="E13" s="119">
        <f t="shared" si="1"/>
        <v>889.9196985000001</v>
      </c>
      <c r="F13" s="5">
        <v>803.90216666666674</v>
      </c>
      <c r="G13" s="119">
        <f t="shared" si="2"/>
        <v>889.9196985000001</v>
      </c>
      <c r="H13" s="5">
        <v>722.52469999999994</v>
      </c>
      <c r="I13" s="119">
        <f t="shared" si="3"/>
        <v>799.8348428999999</v>
      </c>
      <c r="J13" s="120"/>
      <c r="K13" s="4" t="str">
        <f t="shared" si="8"/>
        <v>Hafer</v>
      </c>
      <c r="L13" s="5">
        <v>167.28</v>
      </c>
      <c r="M13" s="119">
        <f t="shared" si="4"/>
        <v>185.17895999999999</v>
      </c>
      <c r="N13" s="5">
        <v>183.83</v>
      </c>
      <c r="O13" s="119">
        <f t="shared" si="5"/>
        <v>203.49981000000002</v>
      </c>
      <c r="P13" s="5">
        <v>183.83</v>
      </c>
      <c r="Q13" s="119">
        <f t="shared" si="6"/>
        <v>203.49981000000002</v>
      </c>
      <c r="R13" s="5">
        <v>167.28</v>
      </c>
      <c r="S13" s="119">
        <f t="shared" si="7"/>
        <v>185.17895999999999</v>
      </c>
      <c r="T13" s="120"/>
      <c r="U13" s="4" t="str">
        <f t="shared" si="9"/>
        <v>Hafer</v>
      </c>
      <c r="V13" s="121">
        <v>145</v>
      </c>
      <c r="W13" s="121">
        <f t="shared" si="10"/>
        <v>172.54999999999998</v>
      </c>
    </row>
    <row r="14" spans="1:23" ht="15.75" x14ac:dyDescent="0.25">
      <c r="A14" s="4" t="s">
        <v>15</v>
      </c>
      <c r="B14" s="5">
        <v>1107.9535333333336</v>
      </c>
      <c r="C14" s="119">
        <f t="shared" si="0"/>
        <v>1226.5045614000003</v>
      </c>
      <c r="D14" s="5">
        <v>1228.0056333333332</v>
      </c>
      <c r="E14" s="119">
        <f t="shared" si="1"/>
        <v>1359.4022360999998</v>
      </c>
      <c r="F14" s="5">
        <v>1228.0056333333332</v>
      </c>
      <c r="G14" s="119">
        <f t="shared" si="2"/>
        <v>1359.4022360999998</v>
      </c>
      <c r="H14" s="5">
        <v>1107.9535333333336</v>
      </c>
      <c r="I14" s="119">
        <f t="shared" si="3"/>
        <v>1226.5045614000003</v>
      </c>
      <c r="J14" s="120"/>
      <c r="K14" s="4" t="str">
        <f t="shared" si="8"/>
        <v>Triticale</v>
      </c>
      <c r="L14" s="5">
        <v>189.93</v>
      </c>
      <c r="M14" s="119">
        <f t="shared" si="4"/>
        <v>210.25251</v>
      </c>
      <c r="N14" s="5">
        <v>198.37</v>
      </c>
      <c r="O14" s="119">
        <f t="shared" si="5"/>
        <v>219.59559000000002</v>
      </c>
      <c r="P14" s="5">
        <v>198.37</v>
      </c>
      <c r="Q14" s="119">
        <f t="shared" si="6"/>
        <v>219.59559000000002</v>
      </c>
      <c r="R14" s="5">
        <v>189.93</v>
      </c>
      <c r="S14" s="119">
        <f t="shared" si="7"/>
        <v>210.25251</v>
      </c>
      <c r="T14" s="120"/>
      <c r="U14" s="4" t="str">
        <f t="shared" si="9"/>
        <v>Triticale</v>
      </c>
      <c r="V14" s="121">
        <v>145</v>
      </c>
      <c r="W14" s="121">
        <f t="shared" si="10"/>
        <v>172.54999999999998</v>
      </c>
    </row>
    <row r="15" spans="1:23" ht="15.75" x14ac:dyDescent="0.25">
      <c r="A15" s="4" t="s">
        <v>16</v>
      </c>
      <c r="B15" s="5">
        <v>1351.3670666666667</v>
      </c>
      <c r="C15" s="119">
        <f t="shared" si="0"/>
        <v>1495.9633428</v>
      </c>
      <c r="D15" s="5">
        <v>1687.9398000000001</v>
      </c>
      <c r="E15" s="119">
        <f t="shared" si="1"/>
        <v>1868.5493586</v>
      </c>
      <c r="F15" s="5">
        <v>1687.9398000000001</v>
      </c>
      <c r="G15" s="119">
        <f t="shared" si="2"/>
        <v>1868.5493586</v>
      </c>
      <c r="H15" s="5">
        <v>1351.3670666666667</v>
      </c>
      <c r="I15" s="119">
        <f t="shared" si="3"/>
        <v>1495.9633428</v>
      </c>
      <c r="J15" s="120"/>
      <c r="K15" s="4" t="str">
        <f t="shared" si="8"/>
        <v>Körnermais</v>
      </c>
      <c r="L15" s="5">
        <v>216.67</v>
      </c>
      <c r="M15" s="119">
        <f t="shared" si="4"/>
        <v>239.85368999999997</v>
      </c>
      <c r="N15" s="5">
        <v>224.55</v>
      </c>
      <c r="O15" s="119">
        <f t="shared" si="5"/>
        <v>248.57685000000001</v>
      </c>
      <c r="P15" s="5">
        <v>224.55</v>
      </c>
      <c r="Q15" s="119">
        <f t="shared" si="6"/>
        <v>248.57685000000001</v>
      </c>
      <c r="R15" s="5">
        <v>216.67</v>
      </c>
      <c r="S15" s="119">
        <f t="shared" si="7"/>
        <v>239.85368999999997</v>
      </c>
      <c r="T15" s="120"/>
      <c r="U15" s="4" t="str">
        <f t="shared" si="9"/>
        <v>Körnermais</v>
      </c>
      <c r="V15" s="121">
        <v>461.97</v>
      </c>
      <c r="W15" s="121">
        <f t="shared" si="10"/>
        <v>549.74429999999995</v>
      </c>
    </row>
    <row r="16" spans="1:23" ht="15.75" x14ac:dyDescent="0.25">
      <c r="A16" s="4" t="s">
        <v>17</v>
      </c>
      <c r="B16" s="5">
        <v>1437.7953</v>
      </c>
      <c r="C16" s="119">
        <f t="shared" si="0"/>
        <v>1591.6393971</v>
      </c>
      <c r="D16" s="5">
        <v>1216.8923000000002</v>
      </c>
      <c r="E16" s="119">
        <f t="shared" si="1"/>
        <v>1347.0997761000001</v>
      </c>
      <c r="F16" s="5">
        <v>1216.8923000000002</v>
      </c>
      <c r="G16" s="119">
        <f t="shared" si="2"/>
        <v>1347.0997761000001</v>
      </c>
      <c r="H16" s="5">
        <v>1437.7953</v>
      </c>
      <c r="I16" s="119">
        <f t="shared" si="3"/>
        <v>1591.6393971</v>
      </c>
      <c r="J16" s="120"/>
      <c r="K16" s="4" t="str">
        <f t="shared" si="8"/>
        <v>Winterraps</v>
      </c>
      <c r="L16" s="5">
        <v>468.45</v>
      </c>
      <c r="M16" s="119">
        <f t="shared" si="4"/>
        <v>518.57415000000003</v>
      </c>
      <c r="N16" s="5">
        <v>473.87</v>
      </c>
      <c r="O16" s="119">
        <f t="shared" si="5"/>
        <v>524.57408999999996</v>
      </c>
      <c r="P16" s="5">
        <v>473.87</v>
      </c>
      <c r="Q16" s="119">
        <f t="shared" si="6"/>
        <v>524.57408999999996</v>
      </c>
      <c r="R16" s="5">
        <v>468.45</v>
      </c>
      <c r="S16" s="119">
        <f t="shared" si="7"/>
        <v>518.57415000000003</v>
      </c>
      <c r="T16" s="120"/>
      <c r="U16" s="4" t="str">
        <f t="shared" si="9"/>
        <v>Winterraps</v>
      </c>
      <c r="V16" s="121">
        <v>155</v>
      </c>
      <c r="W16" s="121">
        <f t="shared" si="10"/>
        <v>184.45</v>
      </c>
    </row>
    <row r="17" spans="1:23" ht="15.75" x14ac:dyDescent="0.25">
      <c r="A17" s="4" t="s">
        <v>18</v>
      </c>
      <c r="B17" s="5">
        <v>844.89136666666661</v>
      </c>
      <c r="C17" s="119">
        <f t="shared" si="0"/>
        <v>935.29474289999996</v>
      </c>
      <c r="D17" s="5">
        <v>683.76796666666667</v>
      </c>
      <c r="E17" s="119">
        <f t="shared" si="1"/>
        <v>756.9311391</v>
      </c>
      <c r="F17" s="5">
        <v>683.76796666666667</v>
      </c>
      <c r="G17" s="119">
        <f t="shared" si="2"/>
        <v>756.9311391</v>
      </c>
      <c r="H17" s="5">
        <v>844.89136666666661</v>
      </c>
      <c r="I17" s="119">
        <f t="shared" si="3"/>
        <v>935.29474289999996</v>
      </c>
      <c r="J17" s="120"/>
      <c r="K17" s="4" t="str">
        <f t="shared" si="8"/>
        <v>Erbsen</v>
      </c>
      <c r="L17" s="5">
        <v>225.57</v>
      </c>
      <c r="M17" s="119">
        <f t="shared" si="4"/>
        <v>249.70598999999999</v>
      </c>
      <c r="N17" s="5">
        <v>185.97</v>
      </c>
      <c r="O17" s="119">
        <f t="shared" si="5"/>
        <v>205.86878999999999</v>
      </c>
      <c r="P17" s="5">
        <v>185.97</v>
      </c>
      <c r="Q17" s="119">
        <f t="shared" si="6"/>
        <v>205.86878999999999</v>
      </c>
      <c r="R17" s="5">
        <v>225.57</v>
      </c>
      <c r="S17" s="119">
        <f t="shared" si="7"/>
        <v>249.70598999999999</v>
      </c>
      <c r="T17" s="120"/>
      <c r="U17" s="4" t="str">
        <f t="shared" si="9"/>
        <v>Erbsen</v>
      </c>
      <c r="V17" s="121">
        <v>145</v>
      </c>
      <c r="W17" s="121">
        <f t="shared" si="10"/>
        <v>172.54999999999998</v>
      </c>
    </row>
    <row r="18" spans="1:23" ht="15.75" x14ac:dyDescent="0.25">
      <c r="A18" s="4" t="s">
        <v>19</v>
      </c>
      <c r="B18" s="5">
        <v>816.75</v>
      </c>
      <c r="C18" s="119">
        <f t="shared" si="0"/>
        <v>904.14224999999999</v>
      </c>
      <c r="D18" s="5">
        <v>682.63316666666663</v>
      </c>
      <c r="E18" s="119">
        <f t="shared" si="1"/>
        <v>755.6749155</v>
      </c>
      <c r="F18" s="5">
        <v>682.63316666666663</v>
      </c>
      <c r="G18" s="119">
        <f t="shared" si="2"/>
        <v>755.6749155</v>
      </c>
      <c r="H18" s="5">
        <v>816.75</v>
      </c>
      <c r="I18" s="119">
        <f t="shared" si="3"/>
        <v>904.14224999999999</v>
      </c>
      <c r="J18" s="120"/>
      <c r="K18" s="4" t="str">
        <f t="shared" si="8"/>
        <v>Ackerbohnen</v>
      </c>
      <c r="L18" s="5">
        <v>226.56</v>
      </c>
      <c r="M18" s="119">
        <f t="shared" si="4"/>
        <v>250.80192</v>
      </c>
      <c r="N18" s="5">
        <v>206.51</v>
      </c>
      <c r="O18" s="119">
        <f t="shared" si="5"/>
        <v>228.60656999999998</v>
      </c>
      <c r="P18" s="5">
        <v>206.51</v>
      </c>
      <c r="Q18" s="119">
        <f t="shared" si="6"/>
        <v>228.60656999999998</v>
      </c>
      <c r="R18" s="5">
        <v>226.56</v>
      </c>
      <c r="S18" s="119">
        <f t="shared" si="7"/>
        <v>250.80192</v>
      </c>
      <c r="T18" s="120"/>
      <c r="U18" s="4" t="str">
        <f t="shared" si="9"/>
        <v>Ackerbohnen</v>
      </c>
      <c r="V18" s="121">
        <v>155</v>
      </c>
      <c r="W18" s="121">
        <f t="shared" si="10"/>
        <v>184.45</v>
      </c>
    </row>
    <row r="19" spans="1:23" ht="15.75" x14ac:dyDescent="0.25">
      <c r="A19" s="4" t="s">
        <v>20</v>
      </c>
      <c r="B19" s="5">
        <v>1398.2665183333331</v>
      </c>
      <c r="C19" s="119">
        <f t="shared" si="0"/>
        <v>1547.8810357949997</v>
      </c>
      <c r="D19" s="5">
        <v>0</v>
      </c>
      <c r="E19" s="119">
        <f t="shared" si="1"/>
        <v>0</v>
      </c>
      <c r="F19" s="5">
        <v>0</v>
      </c>
      <c r="G19" s="119">
        <f t="shared" si="2"/>
        <v>0</v>
      </c>
      <c r="H19" s="5">
        <v>1398.2665183333331</v>
      </c>
      <c r="I19" s="119">
        <f t="shared" si="3"/>
        <v>1547.8810357949997</v>
      </c>
      <c r="J19" s="120"/>
      <c r="K19" s="4" t="str">
        <f t="shared" si="8"/>
        <v>Dinkel</v>
      </c>
      <c r="L19" s="5">
        <v>0</v>
      </c>
      <c r="M19" s="119">
        <f t="shared" si="4"/>
        <v>0</v>
      </c>
      <c r="N19" s="5">
        <v>0</v>
      </c>
      <c r="O19" s="119">
        <f t="shared" si="5"/>
        <v>0</v>
      </c>
      <c r="P19" s="5">
        <v>0</v>
      </c>
      <c r="Q19" s="119">
        <f t="shared" si="6"/>
        <v>0</v>
      </c>
      <c r="R19" s="5">
        <v>0</v>
      </c>
      <c r="S19" s="119">
        <f t="shared" si="7"/>
        <v>0</v>
      </c>
      <c r="T19" s="120"/>
      <c r="U19" s="4" t="str">
        <f t="shared" si="9"/>
        <v>Dinkel</v>
      </c>
      <c r="V19" s="121">
        <v>145</v>
      </c>
      <c r="W19" s="121">
        <f t="shared" si="10"/>
        <v>172.54999999999998</v>
      </c>
    </row>
    <row r="20" spans="1:23" ht="15.75" x14ac:dyDescent="0.25">
      <c r="A20" s="4" t="s">
        <v>21</v>
      </c>
      <c r="B20" s="5">
        <v>9543.1120666666666</v>
      </c>
      <c r="C20" s="119">
        <f t="shared" si="0"/>
        <v>10564.2250578</v>
      </c>
      <c r="D20" s="5">
        <v>8762.904716666666</v>
      </c>
      <c r="E20" s="119">
        <f t="shared" si="1"/>
        <v>9700.5355213499988</v>
      </c>
      <c r="F20" s="5">
        <v>8762.904716666666</v>
      </c>
      <c r="G20" s="119">
        <f t="shared" si="2"/>
        <v>9700.5355213499988</v>
      </c>
      <c r="H20" s="5">
        <v>9543.1120666666666</v>
      </c>
      <c r="I20" s="119">
        <f t="shared" si="3"/>
        <v>10564.2250578</v>
      </c>
      <c r="J20" s="120"/>
      <c r="K20" s="4" t="str">
        <f t="shared" si="8"/>
        <v>Speisekartoffeln</v>
      </c>
      <c r="L20" s="5">
        <v>194.3</v>
      </c>
      <c r="M20" s="119">
        <f t="shared" si="4"/>
        <v>215.09010000000001</v>
      </c>
      <c r="N20" s="5">
        <v>194.3</v>
      </c>
      <c r="O20" s="119">
        <f t="shared" si="5"/>
        <v>215.09010000000001</v>
      </c>
      <c r="P20" s="5">
        <v>194.3</v>
      </c>
      <c r="Q20" s="119">
        <f t="shared" si="6"/>
        <v>215.09010000000001</v>
      </c>
      <c r="R20" s="5">
        <v>194.3</v>
      </c>
      <c r="S20" s="119">
        <f t="shared" si="7"/>
        <v>215.09010000000001</v>
      </c>
      <c r="T20" s="120"/>
      <c r="U20" s="4" t="str">
        <f t="shared" si="9"/>
        <v>Speisekartoffeln</v>
      </c>
      <c r="V20" s="121">
        <f>451+272.22</f>
        <v>723.22</v>
      </c>
      <c r="W20" s="121">
        <f t="shared" si="10"/>
        <v>860.6318</v>
      </c>
    </row>
    <row r="21" spans="1:23" ht="15.75" x14ac:dyDescent="0.25">
      <c r="A21" s="4" t="s">
        <v>22</v>
      </c>
      <c r="B21" s="5">
        <v>9998.2603333333336</v>
      </c>
      <c r="C21" s="119">
        <f t="shared" si="0"/>
        <v>11068.074189000001</v>
      </c>
      <c r="D21" s="5">
        <v>9200.3226666666669</v>
      </c>
      <c r="E21" s="119">
        <f t="shared" si="1"/>
        <v>10184.757192000001</v>
      </c>
      <c r="F21" s="5">
        <v>9200.3226666666669</v>
      </c>
      <c r="G21" s="119">
        <f t="shared" si="2"/>
        <v>10184.757192000001</v>
      </c>
      <c r="H21" s="5">
        <v>9998.2603333333336</v>
      </c>
      <c r="I21" s="119">
        <f t="shared" si="3"/>
        <v>11068.074189000001</v>
      </c>
      <c r="J21" s="120"/>
      <c r="K21" s="4" t="str">
        <f t="shared" si="8"/>
        <v>Industriekartoffeln</v>
      </c>
      <c r="L21" s="5">
        <v>0</v>
      </c>
      <c r="M21" s="119">
        <f t="shared" si="4"/>
        <v>0</v>
      </c>
      <c r="N21" s="5">
        <v>0</v>
      </c>
      <c r="O21" s="119">
        <f t="shared" si="5"/>
        <v>0</v>
      </c>
      <c r="P21" s="5">
        <v>0</v>
      </c>
      <c r="Q21" s="119">
        <f t="shared" si="6"/>
        <v>0</v>
      </c>
      <c r="R21" s="5">
        <v>0</v>
      </c>
      <c r="S21" s="119">
        <f t="shared" si="7"/>
        <v>0</v>
      </c>
      <c r="T21" s="120"/>
      <c r="U21" s="4" t="str">
        <f t="shared" si="9"/>
        <v>Industriekartoffeln</v>
      </c>
      <c r="V21" s="121">
        <f>451+272.22</f>
        <v>723.22</v>
      </c>
      <c r="W21" s="121">
        <f t="shared" si="10"/>
        <v>860.6318</v>
      </c>
    </row>
    <row r="22" spans="1:23" ht="15.75" x14ac:dyDescent="0.25">
      <c r="A22" s="4" t="s">
        <v>23</v>
      </c>
      <c r="B22" s="5">
        <v>2093.7633333333338</v>
      </c>
      <c r="C22" s="119">
        <f t="shared" si="0"/>
        <v>2317.7960100000005</v>
      </c>
      <c r="D22" s="5">
        <v>2355.353333333333</v>
      </c>
      <c r="E22" s="119">
        <f t="shared" si="1"/>
        <v>2607.3761399999994</v>
      </c>
      <c r="F22" s="5">
        <v>2355.353333333333</v>
      </c>
      <c r="G22" s="119">
        <f t="shared" si="2"/>
        <v>2607.3761399999994</v>
      </c>
      <c r="H22" s="5">
        <v>2093.7633333333338</v>
      </c>
      <c r="I22" s="119">
        <f t="shared" si="3"/>
        <v>2317.7960100000005</v>
      </c>
      <c r="J22" s="120"/>
      <c r="K22" s="4" t="str">
        <f t="shared" si="8"/>
        <v>Zuckerrüben</v>
      </c>
      <c r="L22" s="5">
        <v>31.5</v>
      </c>
      <c r="M22" s="119">
        <f t="shared" si="4"/>
        <v>34.8705</v>
      </c>
      <c r="N22" s="5">
        <v>31.5</v>
      </c>
      <c r="O22" s="119">
        <f t="shared" si="5"/>
        <v>34.8705</v>
      </c>
      <c r="P22" s="5">
        <v>31.5</v>
      </c>
      <c r="Q22" s="119">
        <f t="shared" si="6"/>
        <v>34.8705</v>
      </c>
      <c r="R22" s="5">
        <v>31.5</v>
      </c>
      <c r="S22" s="119">
        <f t="shared" si="7"/>
        <v>34.8705</v>
      </c>
      <c r="T22" s="120"/>
      <c r="U22" s="4" t="str">
        <f t="shared" si="9"/>
        <v>Zuckerrüben</v>
      </c>
      <c r="V22" s="121">
        <v>257</v>
      </c>
      <c r="W22" s="121">
        <f t="shared" si="10"/>
        <v>305.83</v>
      </c>
    </row>
    <row r="23" spans="1:23" ht="15.75" x14ac:dyDescent="0.25">
      <c r="A23" s="4" t="s">
        <v>24</v>
      </c>
      <c r="B23" s="5">
        <v>1902.1797979797975</v>
      </c>
      <c r="C23" s="119">
        <f t="shared" si="0"/>
        <v>2105.7130363636356</v>
      </c>
      <c r="D23" s="5">
        <v>1868.9117424242422</v>
      </c>
      <c r="E23" s="119">
        <f t="shared" si="1"/>
        <v>2068.8852988636363</v>
      </c>
      <c r="F23" s="5">
        <v>1868.9117424242422</v>
      </c>
      <c r="G23" s="119">
        <f t="shared" si="2"/>
        <v>2068.8852988636363</v>
      </c>
      <c r="H23" s="5">
        <v>1902.1797979797975</v>
      </c>
      <c r="I23" s="119">
        <f t="shared" si="3"/>
        <v>2105.7130363636356</v>
      </c>
      <c r="J23" s="120"/>
      <c r="K23" s="4" t="str">
        <f t="shared" si="8"/>
        <v>Silomais</v>
      </c>
      <c r="L23" s="5">
        <v>36.5</v>
      </c>
      <c r="M23" s="119">
        <f t="shared" si="4"/>
        <v>40.405499999999996</v>
      </c>
      <c r="N23" s="5">
        <v>36.5</v>
      </c>
      <c r="O23" s="119">
        <f t="shared" si="5"/>
        <v>40.405499999999996</v>
      </c>
      <c r="P23" s="5">
        <v>36.5</v>
      </c>
      <c r="Q23" s="119">
        <f t="shared" si="6"/>
        <v>40.405499999999996</v>
      </c>
      <c r="R23" s="5">
        <v>36.5</v>
      </c>
      <c r="S23" s="119">
        <f t="shared" si="7"/>
        <v>40.405499999999996</v>
      </c>
      <c r="T23" s="120"/>
      <c r="U23" s="4" t="str">
        <f t="shared" si="9"/>
        <v>Silomais</v>
      </c>
      <c r="V23" s="122">
        <v>152</v>
      </c>
      <c r="W23" s="121">
        <f t="shared" si="10"/>
        <v>180.88</v>
      </c>
    </row>
    <row r="24" spans="1:23" ht="15.75" x14ac:dyDescent="0.25">
      <c r="A24" s="123" t="s">
        <v>25</v>
      </c>
      <c r="B24" s="119">
        <v>1920.5738333333331</v>
      </c>
      <c r="C24" s="119">
        <f t="shared" si="0"/>
        <v>2126.0752334999997</v>
      </c>
      <c r="D24" s="119">
        <v>1920.5738333333331</v>
      </c>
      <c r="E24" s="119">
        <f t="shared" si="1"/>
        <v>2126.0752334999997</v>
      </c>
      <c r="F24" s="119">
        <v>1920.5738333333331</v>
      </c>
      <c r="G24" s="119">
        <f t="shared" si="2"/>
        <v>2126.0752334999997</v>
      </c>
      <c r="H24" s="119">
        <v>1920.5738333333331</v>
      </c>
      <c r="I24" s="119">
        <f t="shared" si="3"/>
        <v>2126.0752334999997</v>
      </c>
      <c r="J24" s="120"/>
      <c r="K24" s="4" t="str">
        <f t="shared" si="8"/>
        <v>Öko-Winterweizen, Konsum</v>
      </c>
      <c r="L24" s="5">
        <v>389.39</v>
      </c>
      <c r="M24" s="119">
        <f t="shared" si="4"/>
        <v>431.05473000000001</v>
      </c>
      <c r="N24" s="5">
        <v>389.39</v>
      </c>
      <c r="O24" s="119">
        <f t="shared" si="5"/>
        <v>431.05473000000001</v>
      </c>
      <c r="P24" s="5">
        <v>389.39</v>
      </c>
      <c r="Q24" s="119">
        <f t="shared" si="6"/>
        <v>431.05473000000001</v>
      </c>
      <c r="R24" s="5">
        <v>389.39</v>
      </c>
      <c r="S24" s="119">
        <f t="shared" si="7"/>
        <v>431.05473000000001</v>
      </c>
      <c r="T24" s="120"/>
      <c r="U24" s="4" t="str">
        <f t="shared" si="9"/>
        <v>Öko-Winterweizen, Konsum</v>
      </c>
      <c r="V24" s="121">
        <v>145</v>
      </c>
      <c r="W24" s="121">
        <f t="shared" si="10"/>
        <v>172.54999999999998</v>
      </c>
    </row>
    <row r="25" spans="1:23" ht="15.75" x14ac:dyDescent="0.25">
      <c r="A25" s="123" t="s">
        <v>26</v>
      </c>
      <c r="B25" s="119">
        <v>1109.7445</v>
      </c>
      <c r="C25" s="119">
        <f t="shared" si="0"/>
        <v>1228.4871615</v>
      </c>
      <c r="D25" s="119">
        <v>1109.7445</v>
      </c>
      <c r="E25" s="119">
        <f t="shared" si="1"/>
        <v>1228.4871615</v>
      </c>
      <c r="F25" s="119">
        <v>1109.7445</v>
      </c>
      <c r="G25" s="119">
        <f t="shared" si="2"/>
        <v>1228.4871615</v>
      </c>
      <c r="H25" s="119">
        <v>1109.7445</v>
      </c>
      <c r="I25" s="119">
        <f t="shared" si="3"/>
        <v>1228.4871615</v>
      </c>
      <c r="J25" s="120"/>
      <c r="K25" s="4" t="str">
        <f t="shared" si="8"/>
        <v>Öko-Winterroggen, Konsum</v>
      </c>
      <c r="L25" s="5">
        <v>336.34</v>
      </c>
      <c r="M25" s="119">
        <f t="shared" si="4"/>
        <v>372.32837999999998</v>
      </c>
      <c r="N25" s="5">
        <v>336.34</v>
      </c>
      <c r="O25" s="119">
        <f t="shared" si="5"/>
        <v>372.32837999999998</v>
      </c>
      <c r="P25" s="5">
        <v>336.34</v>
      </c>
      <c r="Q25" s="119">
        <f t="shared" si="6"/>
        <v>372.32837999999998</v>
      </c>
      <c r="R25" s="5">
        <v>336.34</v>
      </c>
      <c r="S25" s="119">
        <f t="shared" si="7"/>
        <v>372.32837999999998</v>
      </c>
      <c r="T25" s="120"/>
      <c r="U25" s="4" t="str">
        <f t="shared" si="9"/>
        <v>Öko-Winterroggen, Konsum</v>
      </c>
      <c r="V25" s="121">
        <v>145</v>
      </c>
      <c r="W25" s="121">
        <f t="shared" si="10"/>
        <v>172.54999999999998</v>
      </c>
    </row>
    <row r="26" spans="1:23" ht="15.75" x14ac:dyDescent="0.25">
      <c r="A26" s="123" t="s">
        <v>27</v>
      </c>
      <c r="B26" s="119">
        <v>1409.7716666666668</v>
      </c>
      <c r="C26" s="119">
        <f t="shared" si="0"/>
        <v>1560.6172350000002</v>
      </c>
      <c r="D26" s="119">
        <v>1409.7716666666668</v>
      </c>
      <c r="E26" s="119">
        <f t="shared" si="1"/>
        <v>1560.6172350000002</v>
      </c>
      <c r="F26" s="119">
        <v>1409.7716666666668</v>
      </c>
      <c r="G26" s="119">
        <f t="shared" si="2"/>
        <v>1560.6172350000002</v>
      </c>
      <c r="H26" s="119">
        <v>1409.7716666666668</v>
      </c>
      <c r="I26" s="119">
        <f t="shared" si="3"/>
        <v>1560.6172350000002</v>
      </c>
      <c r="J26" s="120"/>
      <c r="K26" s="4" t="str">
        <f t="shared" si="8"/>
        <v>Öko-Wintergerste, Futter</v>
      </c>
      <c r="L26" s="5">
        <v>300.81</v>
      </c>
      <c r="M26" s="119">
        <f t="shared" si="4"/>
        <v>332.99666999999999</v>
      </c>
      <c r="N26" s="5">
        <v>300.81</v>
      </c>
      <c r="O26" s="119">
        <f t="shared" si="5"/>
        <v>332.99666999999999</v>
      </c>
      <c r="P26" s="5">
        <v>300.81</v>
      </c>
      <c r="Q26" s="119">
        <f t="shared" si="6"/>
        <v>332.99666999999999</v>
      </c>
      <c r="R26" s="5">
        <v>300.81</v>
      </c>
      <c r="S26" s="119">
        <f t="shared" si="7"/>
        <v>332.99666999999999</v>
      </c>
      <c r="T26" s="120"/>
      <c r="U26" s="4" t="str">
        <f t="shared" si="9"/>
        <v>Öko-Wintergerste, Futter</v>
      </c>
      <c r="V26" s="121">
        <v>145</v>
      </c>
      <c r="W26" s="121">
        <f t="shared" si="10"/>
        <v>172.54999999999998</v>
      </c>
    </row>
    <row r="27" spans="1:23" ht="15.75" x14ac:dyDescent="0.25">
      <c r="A27" s="123" t="s">
        <v>28</v>
      </c>
      <c r="B27" s="119">
        <v>1021.4233333333332</v>
      </c>
      <c r="C27" s="119">
        <f t="shared" si="0"/>
        <v>1130.7156299999999</v>
      </c>
      <c r="D27" s="119">
        <v>1021.4233333333332</v>
      </c>
      <c r="E27" s="119">
        <f t="shared" si="1"/>
        <v>1130.7156299999999</v>
      </c>
      <c r="F27" s="119">
        <v>1021.4233333333332</v>
      </c>
      <c r="G27" s="119">
        <f t="shared" si="2"/>
        <v>1130.7156299999999</v>
      </c>
      <c r="H27" s="119">
        <v>1021.4233333333332</v>
      </c>
      <c r="I27" s="119">
        <f t="shared" si="3"/>
        <v>1130.7156299999999</v>
      </c>
      <c r="J27" s="120"/>
      <c r="K27" s="4" t="str">
        <f t="shared" si="8"/>
        <v>Öko-Hafer, Futter</v>
      </c>
      <c r="L27" s="5">
        <v>271.49</v>
      </c>
      <c r="M27" s="119">
        <f t="shared" si="4"/>
        <v>300.53942999999998</v>
      </c>
      <c r="N27" s="5">
        <v>271.49</v>
      </c>
      <c r="O27" s="119">
        <f t="shared" si="5"/>
        <v>300.53942999999998</v>
      </c>
      <c r="P27" s="5">
        <v>271.49</v>
      </c>
      <c r="Q27" s="119">
        <f t="shared" si="6"/>
        <v>300.53942999999998</v>
      </c>
      <c r="R27" s="5">
        <v>271.49</v>
      </c>
      <c r="S27" s="119">
        <f t="shared" si="7"/>
        <v>300.53942999999998</v>
      </c>
      <c r="T27" s="120"/>
      <c r="U27" s="4" t="str">
        <f t="shared" si="9"/>
        <v>Öko-Hafer, Futter</v>
      </c>
      <c r="V27" s="121">
        <v>145</v>
      </c>
      <c r="W27" s="121">
        <f t="shared" si="10"/>
        <v>172.54999999999998</v>
      </c>
    </row>
    <row r="28" spans="1:23" ht="15.75" x14ac:dyDescent="0.25">
      <c r="A28" s="123" t="s">
        <v>29</v>
      </c>
      <c r="B28" s="119">
        <v>1165.0308333333332</v>
      </c>
      <c r="C28" s="119">
        <f t="shared" si="0"/>
        <v>1289.6891324999999</v>
      </c>
      <c r="D28" s="119">
        <v>1165.0308333333332</v>
      </c>
      <c r="E28" s="119">
        <f t="shared" si="1"/>
        <v>1289.6891324999999</v>
      </c>
      <c r="F28" s="119">
        <v>1165.0308333333332</v>
      </c>
      <c r="G28" s="119">
        <f t="shared" si="2"/>
        <v>1289.6891324999999</v>
      </c>
      <c r="H28" s="119">
        <v>1165.0308333333332</v>
      </c>
      <c r="I28" s="119">
        <f t="shared" si="3"/>
        <v>1289.6891324999999</v>
      </c>
      <c r="J28" s="120"/>
      <c r="K28" s="4" t="str">
        <f t="shared" si="8"/>
        <v>Öko-Triticale, Futter</v>
      </c>
      <c r="L28" s="5">
        <v>283.74</v>
      </c>
      <c r="M28" s="119">
        <f t="shared" si="4"/>
        <v>314.10018000000002</v>
      </c>
      <c r="N28" s="5">
        <v>283.74</v>
      </c>
      <c r="O28" s="119">
        <f t="shared" si="5"/>
        <v>314.10018000000002</v>
      </c>
      <c r="P28" s="5">
        <v>283.74</v>
      </c>
      <c r="Q28" s="119">
        <f t="shared" si="6"/>
        <v>314.10018000000002</v>
      </c>
      <c r="R28" s="5">
        <v>283.74</v>
      </c>
      <c r="S28" s="119">
        <f t="shared" si="7"/>
        <v>314.10018000000002</v>
      </c>
      <c r="T28" s="120"/>
      <c r="U28" s="4" t="str">
        <f t="shared" si="9"/>
        <v>Öko-Triticale, Futter</v>
      </c>
      <c r="V28" s="121">
        <v>145</v>
      </c>
      <c r="W28" s="121">
        <f t="shared" si="10"/>
        <v>172.54999999999998</v>
      </c>
    </row>
    <row r="29" spans="1:23" ht="15.75" x14ac:dyDescent="0.25">
      <c r="A29" s="123" t="s">
        <v>30</v>
      </c>
      <c r="B29" s="119">
        <v>1319.6016666666665</v>
      </c>
      <c r="C29" s="119">
        <f t="shared" si="0"/>
        <v>1460.7990449999998</v>
      </c>
      <c r="D29" s="119">
        <v>1319.6016666666665</v>
      </c>
      <c r="E29" s="119">
        <f t="shared" si="1"/>
        <v>1460.7990449999998</v>
      </c>
      <c r="F29" s="119">
        <v>1319.6016666666665</v>
      </c>
      <c r="G29" s="119">
        <f t="shared" si="2"/>
        <v>1460.7990449999998</v>
      </c>
      <c r="H29" s="119">
        <v>1319.6016666666665</v>
      </c>
      <c r="I29" s="119">
        <f t="shared" si="3"/>
        <v>1460.7990449999998</v>
      </c>
      <c r="J29" s="120"/>
      <c r="K29" s="4" t="str">
        <f t="shared" si="8"/>
        <v>Öko-Ackerbohnen, Futter</v>
      </c>
      <c r="L29" s="5">
        <v>465.93</v>
      </c>
      <c r="M29" s="119">
        <f t="shared" si="4"/>
        <v>515.78450999999995</v>
      </c>
      <c r="N29" s="5">
        <v>465.93</v>
      </c>
      <c r="O29" s="119">
        <f t="shared" si="5"/>
        <v>515.78450999999995</v>
      </c>
      <c r="P29" s="5">
        <v>465.93</v>
      </c>
      <c r="Q29" s="119">
        <f t="shared" si="6"/>
        <v>515.78450999999995</v>
      </c>
      <c r="R29" s="5">
        <v>465.93</v>
      </c>
      <c r="S29" s="119">
        <f t="shared" si="7"/>
        <v>515.78450999999995</v>
      </c>
      <c r="T29" s="120"/>
      <c r="U29" s="4" t="str">
        <f t="shared" si="9"/>
        <v>Öko-Ackerbohnen, Futter</v>
      </c>
      <c r="V29" s="121">
        <v>155</v>
      </c>
      <c r="W29" s="121">
        <f t="shared" si="10"/>
        <v>184.45</v>
      </c>
    </row>
    <row r="30" spans="1:23" ht="15.75" x14ac:dyDescent="0.25">
      <c r="A30" s="123" t="s">
        <v>65</v>
      </c>
      <c r="B30" s="119">
        <v>764</v>
      </c>
      <c r="C30" s="119">
        <f>B30*1.107</f>
        <v>845.74799999999993</v>
      </c>
      <c r="D30" s="119">
        <v>698</v>
      </c>
      <c r="E30" s="119">
        <f>D30*1.107</f>
        <v>772.68600000000004</v>
      </c>
      <c r="F30" s="119">
        <v>698</v>
      </c>
      <c r="G30" s="119">
        <f>F30*1.107</f>
        <v>772.68600000000004</v>
      </c>
      <c r="H30" s="119">
        <v>764</v>
      </c>
      <c r="I30" s="119">
        <f>H30*1.107</f>
        <v>845.74799999999993</v>
      </c>
      <c r="J30" s="120"/>
      <c r="K30" s="4" t="str">
        <f t="shared" si="8"/>
        <v>DGL-Schnittnutzung: Extensive Nutzung/Heu</v>
      </c>
      <c r="L30" s="5">
        <v>216.93676603432706</v>
      </c>
      <c r="M30" s="119">
        <f t="shared" si="4"/>
        <v>240.14900000000006</v>
      </c>
      <c r="N30" s="5">
        <v>216.93676603432706</v>
      </c>
      <c r="O30" s="119">
        <f t="shared" si="5"/>
        <v>240.14900000000006</v>
      </c>
      <c r="P30" s="5">
        <v>216.93676603432706</v>
      </c>
      <c r="Q30" s="119">
        <f t="shared" si="6"/>
        <v>240.14900000000006</v>
      </c>
      <c r="R30" s="5">
        <v>216.93676603432706</v>
      </c>
      <c r="S30" s="119">
        <f t="shared" si="7"/>
        <v>240.14900000000006</v>
      </c>
      <c r="T30" s="120"/>
      <c r="U30" s="4" t="str">
        <f t="shared" si="9"/>
        <v>DGL-Schnittnutzung: Extensive Nutzung/Heu</v>
      </c>
      <c r="V30" s="124">
        <v>82.5</v>
      </c>
      <c r="W30" s="121">
        <f t="shared" si="10"/>
        <v>98.174999999999997</v>
      </c>
    </row>
    <row r="31" spans="1:23" ht="15.75" x14ac:dyDescent="0.25">
      <c r="A31" s="123" t="s">
        <v>55</v>
      </c>
      <c r="B31" s="119">
        <v>358.34338136103594</v>
      </c>
      <c r="C31" s="119">
        <f t="shared" ref="C31:C46" si="11">B31*1.107</f>
        <v>396.68612316666679</v>
      </c>
      <c r="D31" s="119">
        <v>352.19683965672994</v>
      </c>
      <c r="E31" s="119">
        <f t="shared" ref="E31:E46" si="12">D31*1.107</f>
        <v>389.88190150000003</v>
      </c>
      <c r="F31" s="119">
        <v>352.19683965672994</v>
      </c>
      <c r="G31" s="119">
        <f t="shared" ref="G31:G46" si="13">F31*1.107</f>
        <v>389.88190150000003</v>
      </c>
      <c r="H31" s="119">
        <v>358.34338136103594</v>
      </c>
      <c r="I31" s="119">
        <f t="shared" ref="I31:I46" si="14">H31*1.107</f>
        <v>396.68612316666679</v>
      </c>
      <c r="J31" s="120"/>
      <c r="K31" s="4" t="str">
        <f t="shared" si="8"/>
        <v>DGL-Schnittnutzung: Schaden nur 2. Schnitt</v>
      </c>
      <c r="L31" s="5">
        <v>216.93676603432706</v>
      </c>
      <c r="M31" s="119">
        <f t="shared" si="4"/>
        <v>240.14900000000006</v>
      </c>
      <c r="N31" s="5">
        <v>216.93676603432706</v>
      </c>
      <c r="O31" s="119">
        <f t="shared" si="5"/>
        <v>240.14900000000006</v>
      </c>
      <c r="P31" s="5">
        <v>216.93676603432706</v>
      </c>
      <c r="Q31" s="119">
        <f t="shared" si="6"/>
        <v>240.14900000000006</v>
      </c>
      <c r="R31" s="5">
        <v>216.93676603432706</v>
      </c>
      <c r="S31" s="119">
        <f t="shared" si="7"/>
        <v>240.14900000000006</v>
      </c>
      <c r="T31" s="120"/>
      <c r="U31" s="4" t="str">
        <f t="shared" si="9"/>
        <v>DGL-Schnittnutzung: Schaden nur 2. Schnitt</v>
      </c>
      <c r="V31" s="124">
        <v>82.5</v>
      </c>
      <c r="W31" s="121">
        <f t="shared" si="10"/>
        <v>98.174999999999997</v>
      </c>
    </row>
    <row r="32" spans="1:23" ht="15.75" x14ac:dyDescent="0.25">
      <c r="A32" s="123" t="s">
        <v>62</v>
      </c>
      <c r="B32" s="119">
        <v>256.31078906955742</v>
      </c>
      <c r="C32" s="119">
        <f t="shared" si="11"/>
        <v>283.73604350000005</v>
      </c>
      <c r="D32" s="119">
        <v>287.65815176151762</v>
      </c>
      <c r="E32" s="119">
        <f t="shared" si="12"/>
        <v>318.43757399999998</v>
      </c>
      <c r="F32" s="119">
        <v>287.65815176151762</v>
      </c>
      <c r="G32" s="119">
        <f t="shared" si="13"/>
        <v>318.43757399999998</v>
      </c>
      <c r="H32" s="119">
        <v>256.31078906955742</v>
      </c>
      <c r="I32" s="119">
        <f t="shared" si="14"/>
        <v>283.73604350000005</v>
      </c>
      <c r="J32" s="120"/>
      <c r="K32" s="4" t="str">
        <f t="shared" si="8"/>
        <v>DGL-Schnittnutzung: Schaden nur 3. Schnitt</v>
      </c>
      <c r="L32" s="5">
        <v>216.93676603432706</v>
      </c>
      <c r="M32" s="119">
        <f t="shared" si="4"/>
        <v>240.14900000000006</v>
      </c>
      <c r="N32" s="5">
        <v>216.93676603432706</v>
      </c>
      <c r="O32" s="119">
        <f t="shared" si="5"/>
        <v>240.14900000000006</v>
      </c>
      <c r="P32" s="5">
        <v>216.93676603432706</v>
      </c>
      <c r="Q32" s="119">
        <f t="shared" si="6"/>
        <v>240.14900000000006</v>
      </c>
      <c r="R32" s="5">
        <v>216.93676603432706</v>
      </c>
      <c r="S32" s="119">
        <f t="shared" si="7"/>
        <v>240.14900000000006</v>
      </c>
      <c r="T32" s="120"/>
      <c r="U32" s="4" t="str">
        <f t="shared" si="9"/>
        <v>DGL-Schnittnutzung: Schaden nur 3. Schnitt</v>
      </c>
      <c r="V32" s="124">
        <v>82.5</v>
      </c>
      <c r="W32" s="121">
        <f t="shared" si="10"/>
        <v>98.174999999999997</v>
      </c>
    </row>
    <row r="33" spans="1:23" ht="15.75" x14ac:dyDescent="0.25">
      <c r="A33" s="123" t="s">
        <v>56</v>
      </c>
      <c r="B33" s="119">
        <v>614.65417043059335</v>
      </c>
      <c r="C33" s="119">
        <f t="shared" si="11"/>
        <v>680.42216666666684</v>
      </c>
      <c r="D33" s="119">
        <v>639.85499141824755</v>
      </c>
      <c r="E33" s="119">
        <f t="shared" si="12"/>
        <v>708.31947550000007</v>
      </c>
      <c r="F33" s="119">
        <v>639.85499141824755</v>
      </c>
      <c r="G33" s="119">
        <f t="shared" si="13"/>
        <v>708.31947550000007</v>
      </c>
      <c r="H33" s="119">
        <v>614.65417043059335</v>
      </c>
      <c r="I33" s="119">
        <f t="shared" si="14"/>
        <v>680.42216666666684</v>
      </c>
      <c r="J33" s="120"/>
      <c r="K33" s="4" t="str">
        <f t="shared" si="8"/>
        <v>DGL-Schnittnutzung: Schaden 2. und 3. Schnitt</v>
      </c>
      <c r="L33" s="5">
        <v>216.93676603432706</v>
      </c>
      <c r="M33" s="119">
        <f>L33*1.107</f>
        <v>240.14900000000006</v>
      </c>
      <c r="N33" s="5">
        <v>216.93676603432706</v>
      </c>
      <c r="O33" s="119">
        <f t="shared" si="5"/>
        <v>240.14900000000006</v>
      </c>
      <c r="P33" s="5">
        <v>216.93676603432706</v>
      </c>
      <c r="Q33" s="119">
        <f t="shared" si="6"/>
        <v>240.14900000000006</v>
      </c>
      <c r="R33" s="5">
        <v>216.93676603432706</v>
      </c>
      <c r="S33" s="119">
        <f t="shared" si="7"/>
        <v>240.14900000000006</v>
      </c>
      <c r="T33" s="120"/>
      <c r="U33" s="4" t="str">
        <f t="shared" si="9"/>
        <v>DGL-Schnittnutzung: Schaden 2. und 3. Schnitt</v>
      </c>
      <c r="V33" s="124">
        <f>2*82.5</f>
        <v>165</v>
      </c>
      <c r="W33" s="121">
        <f t="shared" si="10"/>
        <v>196.35</v>
      </c>
    </row>
    <row r="34" spans="1:23" ht="15.75" x14ac:dyDescent="0.25">
      <c r="A34" s="123" t="s">
        <v>84</v>
      </c>
      <c r="B34" s="119">
        <v>836.54432595603748</v>
      </c>
      <c r="C34" s="119">
        <f t="shared" si="11"/>
        <v>926.05456883333352</v>
      </c>
      <c r="D34" s="119">
        <v>886.33131376091546</v>
      </c>
      <c r="E34" s="119">
        <f t="shared" si="12"/>
        <v>981.16876433333346</v>
      </c>
      <c r="F34" s="119">
        <v>886.33131376091546</v>
      </c>
      <c r="G34" s="119">
        <f t="shared" si="13"/>
        <v>981.16876433333346</v>
      </c>
      <c r="H34" s="119">
        <v>836.54432595603748</v>
      </c>
      <c r="I34" s="119">
        <f t="shared" si="14"/>
        <v>926.05456883333352</v>
      </c>
      <c r="J34" s="120"/>
      <c r="K34" s="4" t="str">
        <f t="shared" si="8"/>
        <v>DGL-Schnittnutzung: Schaden 2. bis 4. Schnitt</v>
      </c>
      <c r="L34" s="5">
        <v>216.93676603432706</v>
      </c>
      <c r="M34" s="119">
        <f t="shared" ref="M34:M46" si="15">L34*1.107</f>
        <v>240.14900000000006</v>
      </c>
      <c r="N34" s="5">
        <v>216.93676603432706</v>
      </c>
      <c r="O34" s="119">
        <f t="shared" si="5"/>
        <v>240.14900000000006</v>
      </c>
      <c r="P34" s="5">
        <v>216.93676603432706</v>
      </c>
      <c r="Q34" s="119">
        <f t="shared" si="6"/>
        <v>240.14900000000006</v>
      </c>
      <c r="R34" s="5">
        <v>216.93676603432706</v>
      </c>
      <c r="S34" s="119">
        <f t="shared" si="7"/>
        <v>240.14900000000006</v>
      </c>
      <c r="T34" s="120"/>
      <c r="U34" s="4" t="str">
        <f t="shared" si="9"/>
        <v>DGL-Schnittnutzung: Schaden 2. bis 4. Schnitt</v>
      </c>
      <c r="V34" s="124">
        <f>3*82.5</f>
        <v>247.5</v>
      </c>
      <c r="W34" s="121">
        <f t="shared" si="10"/>
        <v>294.52499999999998</v>
      </c>
    </row>
    <row r="35" spans="1:23" ht="15.75" x14ac:dyDescent="0.25">
      <c r="A35" s="123" t="s">
        <v>78</v>
      </c>
      <c r="B35" s="119">
        <v>358.34338136103594</v>
      </c>
      <c r="C35" s="119">
        <f t="shared" si="11"/>
        <v>396.68612316666679</v>
      </c>
      <c r="D35" s="119">
        <v>352.19683965672994</v>
      </c>
      <c r="E35" s="119">
        <f t="shared" si="12"/>
        <v>389.88190150000003</v>
      </c>
      <c r="F35" s="119">
        <v>352.19683965672994</v>
      </c>
      <c r="G35" s="119">
        <f t="shared" si="13"/>
        <v>389.88190150000003</v>
      </c>
      <c r="H35" s="119">
        <v>358.34338136103594</v>
      </c>
      <c r="I35" s="119">
        <f t="shared" si="14"/>
        <v>396.68612316666679</v>
      </c>
      <c r="J35" s="120"/>
      <c r="K35" s="4" t="str">
        <f t="shared" si="8"/>
        <v>DGL-(Mäh-)weide: Bis 1 Monat keine Beweidung</v>
      </c>
      <c r="L35" s="5">
        <v>216.93676603432701</v>
      </c>
      <c r="M35" s="119">
        <f t="shared" si="15"/>
        <v>240.149</v>
      </c>
      <c r="N35" s="5">
        <v>216.93676603432701</v>
      </c>
      <c r="O35" s="119">
        <f t="shared" si="5"/>
        <v>240.149</v>
      </c>
      <c r="P35" s="5">
        <v>216.93676603432701</v>
      </c>
      <c r="Q35" s="119">
        <f t="shared" si="6"/>
        <v>240.149</v>
      </c>
      <c r="R35" s="5">
        <v>216.93676603432701</v>
      </c>
      <c r="S35" s="119">
        <f t="shared" si="7"/>
        <v>240.149</v>
      </c>
      <c r="T35" s="120"/>
      <c r="U35" s="4" t="str">
        <f t="shared" si="9"/>
        <v>DGL-(Mäh-)weide: Bis 1 Monat keine Beweidung</v>
      </c>
      <c r="V35" s="124">
        <v>0</v>
      </c>
      <c r="W35" s="121">
        <f t="shared" si="10"/>
        <v>0</v>
      </c>
    </row>
    <row r="36" spans="1:23" ht="15.75" x14ac:dyDescent="0.25">
      <c r="A36" s="123" t="s">
        <v>77</v>
      </c>
      <c r="B36" s="119">
        <v>614.65417043059335</v>
      </c>
      <c r="C36" s="119">
        <f t="shared" si="11"/>
        <v>680.42216666666684</v>
      </c>
      <c r="D36" s="119">
        <v>639.85499141824755</v>
      </c>
      <c r="E36" s="119">
        <f t="shared" si="12"/>
        <v>708.31947550000007</v>
      </c>
      <c r="F36" s="119">
        <v>639.85499141824755</v>
      </c>
      <c r="G36" s="119">
        <f t="shared" si="13"/>
        <v>708.31947550000007</v>
      </c>
      <c r="H36" s="119">
        <v>614.65417043059335</v>
      </c>
      <c r="I36" s="119">
        <f t="shared" si="14"/>
        <v>680.42216666666684</v>
      </c>
      <c r="J36" s="120"/>
      <c r="K36" s="4" t="str">
        <f t="shared" si="8"/>
        <v>DGL-(Mäh-)weide: Bis 2,5 Monate keine Beweidung</v>
      </c>
      <c r="L36" s="5">
        <v>216.93676603432701</v>
      </c>
      <c r="M36" s="119">
        <f t="shared" si="15"/>
        <v>240.149</v>
      </c>
      <c r="N36" s="5">
        <v>216.93676603432701</v>
      </c>
      <c r="O36" s="119">
        <f t="shared" si="5"/>
        <v>240.149</v>
      </c>
      <c r="P36" s="5">
        <v>216.93676603432701</v>
      </c>
      <c r="Q36" s="119">
        <f t="shared" si="6"/>
        <v>240.149</v>
      </c>
      <c r="R36" s="5">
        <v>216.93676603432701</v>
      </c>
      <c r="S36" s="119">
        <f t="shared" si="7"/>
        <v>240.149</v>
      </c>
      <c r="T36" s="120"/>
      <c r="U36" s="4" t="str">
        <f t="shared" si="9"/>
        <v>DGL-(Mäh-)weide: Bis 2,5 Monate keine Beweidung</v>
      </c>
      <c r="V36" s="124">
        <v>0</v>
      </c>
      <c r="W36" s="121">
        <f t="shared" si="10"/>
        <v>0</v>
      </c>
    </row>
    <row r="37" spans="1:23" ht="15.75" x14ac:dyDescent="0.25">
      <c r="A37" s="123" t="s">
        <v>79</v>
      </c>
      <c r="B37" s="119">
        <v>836.54432595603748</v>
      </c>
      <c r="C37" s="119">
        <f t="shared" si="11"/>
        <v>926.05456883333352</v>
      </c>
      <c r="D37" s="119">
        <v>886.33131376091546</v>
      </c>
      <c r="E37" s="119">
        <f t="shared" si="12"/>
        <v>981.16876433333346</v>
      </c>
      <c r="F37" s="119">
        <v>886.33131376091546</v>
      </c>
      <c r="G37" s="119">
        <f t="shared" si="13"/>
        <v>981.16876433333346</v>
      </c>
      <c r="H37" s="119">
        <v>836.54432595603748</v>
      </c>
      <c r="I37" s="119">
        <f t="shared" si="14"/>
        <v>926.05456883333352</v>
      </c>
      <c r="J37" s="120"/>
      <c r="K37" s="4" t="str">
        <f t="shared" si="8"/>
        <v>DGL-(Mäh-)weide:  &gt;2,5 Monate keine Beweidung</v>
      </c>
      <c r="L37" s="5">
        <v>216.93676603432701</v>
      </c>
      <c r="M37" s="119">
        <f t="shared" si="15"/>
        <v>240.149</v>
      </c>
      <c r="N37" s="5">
        <v>216.93676603432701</v>
      </c>
      <c r="O37" s="119">
        <f t="shared" si="5"/>
        <v>240.149</v>
      </c>
      <c r="P37" s="5">
        <v>216.93676603432701</v>
      </c>
      <c r="Q37" s="119">
        <f t="shared" si="6"/>
        <v>240.149</v>
      </c>
      <c r="R37" s="5">
        <v>216.93676603432701</v>
      </c>
      <c r="S37" s="119">
        <f t="shared" si="7"/>
        <v>240.149</v>
      </c>
      <c r="T37" s="120"/>
      <c r="U37" s="4" t="str">
        <f t="shared" si="9"/>
        <v>DGL-(Mäh-)weide:  &gt;2,5 Monate keine Beweidung</v>
      </c>
      <c r="V37" s="124">
        <v>0</v>
      </c>
      <c r="W37" s="121">
        <f t="shared" si="10"/>
        <v>0</v>
      </c>
    </row>
    <row r="38" spans="1:23" ht="15.75" x14ac:dyDescent="0.25">
      <c r="A38" s="123" t="s">
        <v>63</v>
      </c>
      <c r="B38" s="119">
        <v>436.76982194118233</v>
      </c>
      <c r="C38" s="119">
        <f t="shared" si="11"/>
        <v>483.50419288888884</v>
      </c>
      <c r="D38" s="119">
        <v>345.9877223225937</v>
      </c>
      <c r="E38" s="119">
        <f t="shared" si="12"/>
        <v>383.00840861111124</v>
      </c>
      <c r="F38" s="119">
        <v>345.9877223225937</v>
      </c>
      <c r="G38" s="119">
        <f t="shared" si="13"/>
        <v>383.00840861111124</v>
      </c>
      <c r="H38" s="119">
        <v>436.76982194118233</v>
      </c>
      <c r="I38" s="119">
        <f t="shared" si="14"/>
        <v>483.50419288888884</v>
      </c>
      <c r="J38" s="120"/>
      <c r="K38" s="4" t="str">
        <f t="shared" si="8"/>
        <v>Ackergras: Schaden nur 2. Schnitt</v>
      </c>
      <c r="L38" s="5">
        <v>224.06112616681722</v>
      </c>
      <c r="M38" s="119">
        <f t="shared" si="15"/>
        <v>248.03566666666666</v>
      </c>
      <c r="N38" s="5">
        <v>224.06112616681722</v>
      </c>
      <c r="O38" s="119">
        <f t="shared" si="5"/>
        <v>248.03566666666666</v>
      </c>
      <c r="P38" s="5">
        <v>224.06112616681722</v>
      </c>
      <c r="Q38" s="119">
        <f t="shared" si="6"/>
        <v>248.03566666666666</v>
      </c>
      <c r="R38" s="5">
        <v>224.06112616681722</v>
      </c>
      <c r="S38" s="119">
        <f t="shared" si="7"/>
        <v>248.03566666666666</v>
      </c>
      <c r="T38" s="120"/>
      <c r="U38" s="4" t="str">
        <f t="shared" si="9"/>
        <v>Ackergras: Schaden nur 2. Schnitt</v>
      </c>
      <c r="V38" s="124">
        <v>82.5</v>
      </c>
      <c r="W38" s="121">
        <f t="shared" si="10"/>
        <v>98.174999999999997</v>
      </c>
    </row>
    <row r="39" spans="1:23" ht="15.75" x14ac:dyDescent="0.25">
      <c r="A39" s="123" t="s">
        <v>64</v>
      </c>
      <c r="B39" s="119">
        <v>368.84195719160891</v>
      </c>
      <c r="C39" s="119">
        <f t="shared" si="11"/>
        <v>408.30804661111108</v>
      </c>
      <c r="D39" s="119">
        <v>290.12181486500054</v>
      </c>
      <c r="E39" s="119">
        <f t="shared" si="12"/>
        <v>321.16484905555558</v>
      </c>
      <c r="F39" s="119">
        <v>290.12181486500054</v>
      </c>
      <c r="G39" s="119">
        <f t="shared" si="13"/>
        <v>321.16484905555558</v>
      </c>
      <c r="H39" s="119">
        <v>368.84195719160891</v>
      </c>
      <c r="I39" s="119">
        <f t="shared" si="14"/>
        <v>408.30804661111108</v>
      </c>
      <c r="J39" s="120"/>
      <c r="K39" s="4" t="str">
        <f t="shared" si="8"/>
        <v>Ackergras: Schaden nur 3. Schnitt</v>
      </c>
      <c r="L39" s="5">
        <v>224.06112616681722</v>
      </c>
      <c r="M39" s="119">
        <f t="shared" ref="M39" si="16">L39*1.107</f>
        <v>248.03566666666666</v>
      </c>
      <c r="N39" s="5">
        <v>224.06112616681722</v>
      </c>
      <c r="O39" s="119">
        <f t="shared" si="5"/>
        <v>248.03566666666666</v>
      </c>
      <c r="P39" s="5">
        <v>224.06112616681722</v>
      </c>
      <c r="Q39" s="119">
        <f t="shared" si="6"/>
        <v>248.03566666666666</v>
      </c>
      <c r="R39" s="5">
        <v>224.06112616681722</v>
      </c>
      <c r="S39" s="119">
        <f t="shared" si="7"/>
        <v>248.03566666666666</v>
      </c>
      <c r="T39" s="120"/>
      <c r="U39" s="4" t="str">
        <f t="shared" si="9"/>
        <v>Ackergras: Schaden nur 3. Schnitt</v>
      </c>
      <c r="V39" s="124">
        <v>82.5</v>
      </c>
      <c r="W39" s="121">
        <f t="shared" si="10"/>
        <v>98.174999999999997</v>
      </c>
    </row>
    <row r="40" spans="1:23" ht="15.75" x14ac:dyDescent="0.25">
      <c r="A40" s="123" t="s">
        <v>68</v>
      </c>
      <c r="B40" s="119">
        <v>805.6117791327913</v>
      </c>
      <c r="C40" s="119">
        <f t="shared" si="11"/>
        <v>891.81223949999992</v>
      </c>
      <c r="D40" s="119">
        <v>636.10953718759424</v>
      </c>
      <c r="E40" s="119">
        <f t="shared" si="12"/>
        <v>704.17325766666681</v>
      </c>
      <c r="F40" s="119">
        <v>636.10953718759424</v>
      </c>
      <c r="G40" s="119">
        <f t="shared" si="13"/>
        <v>704.17325766666681</v>
      </c>
      <c r="H40" s="119">
        <v>805.6117791327913</v>
      </c>
      <c r="I40" s="119">
        <f t="shared" si="14"/>
        <v>891.81223949999992</v>
      </c>
      <c r="J40" s="120"/>
      <c r="K40" s="4" t="str">
        <f t="shared" si="8"/>
        <v>Ackergras: Schaden 2. und 3. Schnitt</v>
      </c>
      <c r="L40" s="5">
        <v>224.06112616681722</v>
      </c>
      <c r="M40" s="119">
        <f t="shared" si="15"/>
        <v>248.03566666666666</v>
      </c>
      <c r="N40" s="5">
        <v>224.06112616681722</v>
      </c>
      <c r="O40" s="119">
        <f t="shared" si="5"/>
        <v>248.03566666666666</v>
      </c>
      <c r="P40" s="5">
        <v>224.06112616681722</v>
      </c>
      <c r="Q40" s="119">
        <f t="shared" si="6"/>
        <v>248.03566666666666</v>
      </c>
      <c r="R40" s="5">
        <v>224.06112616681722</v>
      </c>
      <c r="S40" s="119">
        <f t="shared" si="7"/>
        <v>248.03566666666666</v>
      </c>
      <c r="T40" s="120"/>
      <c r="U40" s="4" t="str">
        <f t="shared" si="9"/>
        <v>Ackergras: Schaden 2. und 3. Schnitt</v>
      </c>
      <c r="V40" s="124">
        <f>2*82.5</f>
        <v>165</v>
      </c>
      <c r="W40" s="121">
        <f t="shared" si="10"/>
        <v>196.35</v>
      </c>
    </row>
    <row r="41" spans="1:23" ht="15.75" x14ac:dyDescent="0.25">
      <c r="A41" s="123" t="s">
        <v>85</v>
      </c>
      <c r="B41" s="119">
        <v>1026.5360495332732</v>
      </c>
      <c r="C41" s="119">
        <f t="shared" si="11"/>
        <v>1136.3754068333333</v>
      </c>
      <c r="D41" s="119">
        <v>751.65039124761631</v>
      </c>
      <c r="E41" s="119">
        <f t="shared" si="12"/>
        <v>832.07698311111119</v>
      </c>
      <c r="F41" s="119">
        <v>751.65039124761631</v>
      </c>
      <c r="G41" s="119">
        <f t="shared" si="13"/>
        <v>832.07698311111119</v>
      </c>
      <c r="H41" s="119">
        <v>1026.5360495332732</v>
      </c>
      <c r="I41" s="119">
        <f t="shared" si="14"/>
        <v>1136.3754068333333</v>
      </c>
      <c r="J41" s="120"/>
      <c r="K41" s="4" t="str">
        <f t="shared" si="8"/>
        <v>Ackergras: Schaden 2. bis 4. Schnitt</v>
      </c>
      <c r="L41" s="5">
        <v>224.06112616681699</v>
      </c>
      <c r="M41" s="119">
        <f t="shared" si="15"/>
        <v>248.0356666666664</v>
      </c>
      <c r="N41" s="5">
        <v>224.06112616681699</v>
      </c>
      <c r="O41" s="119">
        <f t="shared" si="5"/>
        <v>248.0356666666664</v>
      </c>
      <c r="P41" s="5">
        <v>224.06112616681699</v>
      </c>
      <c r="Q41" s="119">
        <f t="shared" si="6"/>
        <v>248.0356666666664</v>
      </c>
      <c r="R41" s="5">
        <v>224.06112616681699</v>
      </c>
      <c r="S41" s="119">
        <f t="shared" si="7"/>
        <v>248.0356666666664</v>
      </c>
      <c r="T41" s="120"/>
      <c r="U41" s="4" t="str">
        <f t="shared" si="9"/>
        <v>Ackergras: Schaden 2. bis 4. Schnitt</v>
      </c>
      <c r="V41" s="124">
        <f>3*82.5</f>
        <v>247.5</v>
      </c>
      <c r="W41" s="121">
        <f t="shared" si="10"/>
        <v>294.52499999999998</v>
      </c>
    </row>
    <row r="42" spans="1:23" ht="15.75" x14ac:dyDescent="0.25">
      <c r="A42" s="123" t="s">
        <v>66</v>
      </c>
      <c r="B42" s="119">
        <v>847.15089521228538</v>
      </c>
      <c r="C42" s="119">
        <f t="shared" si="11"/>
        <v>937.79604099999995</v>
      </c>
      <c r="D42" s="119">
        <v>847.15089521228538</v>
      </c>
      <c r="E42" s="119">
        <f t="shared" si="12"/>
        <v>937.79604099999995</v>
      </c>
      <c r="F42" s="119">
        <v>847.15089521228538</v>
      </c>
      <c r="G42" s="119">
        <f t="shared" si="13"/>
        <v>937.79604099999995</v>
      </c>
      <c r="H42" s="119">
        <v>847.15089521228538</v>
      </c>
      <c r="I42" s="119">
        <f t="shared" si="14"/>
        <v>937.79604099999995</v>
      </c>
      <c r="J42" s="120"/>
      <c r="K42" s="4" t="str">
        <f t="shared" si="8"/>
        <v>Luzerne/Klee(-gras): Extensive Nutzung/Heu</v>
      </c>
      <c r="L42" s="5">
        <v>216.224330021078</v>
      </c>
      <c r="M42" s="119">
        <f t="shared" si="15"/>
        <v>239.36033333333336</v>
      </c>
      <c r="N42" s="5">
        <v>216.224330021078</v>
      </c>
      <c r="O42" s="119">
        <f t="shared" si="5"/>
        <v>239.36033333333336</v>
      </c>
      <c r="P42" s="5">
        <v>216.224330021078</v>
      </c>
      <c r="Q42" s="119">
        <f t="shared" si="6"/>
        <v>239.36033333333336</v>
      </c>
      <c r="R42" s="5">
        <v>216.224330021078</v>
      </c>
      <c r="S42" s="119">
        <f t="shared" si="7"/>
        <v>239.36033333333336</v>
      </c>
      <c r="T42" s="120"/>
      <c r="U42" s="4" t="str">
        <f t="shared" si="9"/>
        <v>Luzerne/Klee(-gras): Extensive Nutzung/Heu</v>
      </c>
      <c r="V42" s="124">
        <v>82.5</v>
      </c>
      <c r="W42" s="121">
        <f t="shared" si="10"/>
        <v>98.174999999999997</v>
      </c>
    </row>
    <row r="43" spans="1:23" ht="15.75" x14ac:dyDescent="0.25">
      <c r="A43" s="123" t="s">
        <v>58</v>
      </c>
      <c r="B43" s="119">
        <v>589.96808446251134</v>
      </c>
      <c r="C43" s="119">
        <f t="shared" si="11"/>
        <v>653.09466950000001</v>
      </c>
      <c r="D43" s="119">
        <v>589.96808446251134</v>
      </c>
      <c r="E43" s="119">
        <f t="shared" si="12"/>
        <v>653.09466950000001</v>
      </c>
      <c r="F43" s="119">
        <v>589.96808446251134</v>
      </c>
      <c r="G43" s="119">
        <f t="shared" si="13"/>
        <v>653.09466950000001</v>
      </c>
      <c r="H43" s="119">
        <v>589.96808446251134</v>
      </c>
      <c r="I43" s="119">
        <f t="shared" si="14"/>
        <v>653.09466950000001</v>
      </c>
      <c r="J43" s="120"/>
      <c r="K43" s="4" t="str">
        <f t="shared" si="8"/>
        <v>Luzerne/Klee(-gras): Schaden nur 2. Schnitt</v>
      </c>
      <c r="L43" s="5">
        <v>216.224330021078</v>
      </c>
      <c r="M43" s="119">
        <f t="shared" si="15"/>
        <v>239.36033333333336</v>
      </c>
      <c r="N43" s="5">
        <v>216.224330021078</v>
      </c>
      <c r="O43" s="119">
        <f t="shared" si="5"/>
        <v>239.36033333333336</v>
      </c>
      <c r="P43" s="5">
        <v>216.224330021078</v>
      </c>
      <c r="Q43" s="119">
        <f t="shared" si="6"/>
        <v>239.36033333333336</v>
      </c>
      <c r="R43" s="5">
        <v>216.224330021078</v>
      </c>
      <c r="S43" s="119">
        <f t="shared" si="7"/>
        <v>239.36033333333336</v>
      </c>
      <c r="T43" s="120"/>
      <c r="U43" s="4" t="str">
        <f t="shared" si="9"/>
        <v>Luzerne/Klee(-gras): Schaden nur 2. Schnitt</v>
      </c>
      <c r="V43" s="124">
        <v>82.5</v>
      </c>
      <c r="W43" s="121">
        <f t="shared" si="10"/>
        <v>98.174999999999997</v>
      </c>
    </row>
    <row r="44" spans="1:23" ht="15.75" x14ac:dyDescent="0.25">
      <c r="A44" s="123" t="s">
        <v>67</v>
      </c>
      <c r="B44" s="119">
        <v>457.02615888788523</v>
      </c>
      <c r="C44" s="119">
        <f t="shared" si="11"/>
        <v>505.92795788888895</v>
      </c>
      <c r="D44" s="119">
        <v>457.02615888788523</v>
      </c>
      <c r="E44" s="119">
        <f t="shared" si="12"/>
        <v>505.92795788888895</v>
      </c>
      <c r="F44" s="119">
        <v>457.02615888788523</v>
      </c>
      <c r="G44" s="119">
        <f t="shared" si="13"/>
        <v>505.92795788888895</v>
      </c>
      <c r="H44" s="119">
        <v>457.02615888788523</v>
      </c>
      <c r="I44" s="119">
        <f t="shared" si="14"/>
        <v>505.92795788888895</v>
      </c>
      <c r="J44" s="120"/>
      <c r="K44" s="4" t="str">
        <f t="shared" si="8"/>
        <v>Luzerne/Klee(-gras): Schaden nur 3. Schnitt</v>
      </c>
      <c r="L44" s="5">
        <v>216.224330021078</v>
      </c>
      <c r="M44" s="119">
        <f t="shared" ref="M44" si="17">L44*1.107</f>
        <v>239.36033333333336</v>
      </c>
      <c r="N44" s="5">
        <v>216.224330021078</v>
      </c>
      <c r="O44" s="119">
        <f t="shared" si="5"/>
        <v>239.36033333333336</v>
      </c>
      <c r="P44" s="5">
        <v>216.224330021078</v>
      </c>
      <c r="Q44" s="119">
        <f t="shared" si="6"/>
        <v>239.36033333333336</v>
      </c>
      <c r="R44" s="5">
        <v>216.224330021078</v>
      </c>
      <c r="S44" s="119">
        <f t="shared" si="7"/>
        <v>239.36033333333336</v>
      </c>
      <c r="T44" s="120"/>
      <c r="U44" s="4" t="str">
        <f t="shared" si="9"/>
        <v>Luzerne/Klee(-gras): Schaden nur 3. Schnitt</v>
      </c>
      <c r="V44" s="124">
        <v>82.5</v>
      </c>
      <c r="W44" s="121">
        <f t="shared" si="10"/>
        <v>98.174999999999997</v>
      </c>
    </row>
    <row r="45" spans="1:23" ht="15.75" x14ac:dyDescent="0.25">
      <c r="A45" s="123" t="s">
        <v>59</v>
      </c>
      <c r="B45" s="119">
        <v>1046.99</v>
      </c>
      <c r="C45" s="119">
        <f t="shared" si="11"/>
        <v>1159.01793</v>
      </c>
      <c r="D45" s="119">
        <v>1046.99</v>
      </c>
      <c r="E45" s="119">
        <f t="shared" si="12"/>
        <v>1159.01793</v>
      </c>
      <c r="F45" s="119">
        <v>1046.99</v>
      </c>
      <c r="G45" s="119">
        <f t="shared" si="13"/>
        <v>1159.01793</v>
      </c>
      <c r="H45" s="119">
        <v>1046.99</v>
      </c>
      <c r="I45" s="119">
        <f t="shared" si="14"/>
        <v>1159.01793</v>
      </c>
      <c r="J45" s="120"/>
      <c r="K45" s="4" t="str">
        <f t="shared" si="8"/>
        <v>Luzerne/Klee(-gras): Schaden 2. und 3. Schnitt</v>
      </c>
      <c r="L45" s="5">
        <v>216.224330021078</v>
      </c>
      <c r="M45" s="119">
        <f t="shared" si="15"/>
        <v>239.36033333333336</v>
      </c>
      <c r="N45" s="5">
        <v>216.224330021078</v>
      </c>
      <c r="O45" s="119">
        <f t="shared" si="5"/>
        <v>239.36033333333336</v>
      </c>
      <c r="P45" s="5">
        <v>216.224330021078</v>
      </c>
      <c r="Q45" s="119">
        <f t="shared" si="6"/>
        <v>239.36033333333336</v>
      </c>
      <c r="R45" s="5">
        <v>216.224330021078</v>
      </c>
      <c r="S45" s="119">
        <f t="shared" si="7"/>
        <v>239.36033333333336</v>
      </c>
      <c r="T45" s="120"/>
      <c r="U45" s="4" t="str">
        <f t="shared" si="9"/>
        <v>Luzerne/Klee(-gras): Schaden 2. und 3. Schnitt</v>
      </c>
      <c r="V45" s="124">
        <f>2*82.5</f>
        <v>165</v>
      </c>
      <c r="W45" s="121">
        <f t="shared" si="10"/>
        <v>196.35</v>
      </c>
    </row>
    <row r="46" spans="1:23" ht="15.75" x14ac:dyDescent="0.25">
      <c r="A46" s="123" t="s">
        <v>86</v>
      </c>
      <c r="B46" s="119">
        <v>1319.62</v>
      </c>
      <c r="C46" s="119">
        <f t="shared" si="11"/>
        <v>1460.8193399999998</v>
      </c>
      <c r="D46" s="119">
        <v>1319.62</v>
      </c>
      <c r="E46" s="119">
        <f t="shared" si="12"/>
        <v>1460.8193399999998</v>
      </c>
      <c r="F46" s="119">
        <v>1319.62</v>
      </c>
      <c r="G46" s="119">
        <f t="shared" si="13"/>
        <v>1460.8193399999998</v>
      </c>
      <c r="H46" s="119">
        <v>1319.62</v>
      </c>
      <c r="I46" s="119">
        <f t="shared" si="14"/>
        <v>1460.8193399999998</v>
      </c>
      <c r="J46" s="120"/>
      <c r="K46" s="4" t="str">
        <f t="shared" si="8"/>
        <v>Luzerne/Klee(-gras): Schaden 2. bis 4. Schnitt</v>
      </c>
      <c r="L46" s="5">
        <v>216.224330021078</v>
      </c>
      <c r="M46" s="119">
        <f t="shared" si="15"/>
        <v>239.36033333333336</v>
      </c>
      <c r="N46" s="5">
        <v>216.224330021078</v>
      </c>
      <c r="O46" s="119">
        <f t="shared" ref="O46" si="18">N46*1.107</f>
        <v>239.36033333333336</v>
      </c>
      <c r="P46" s="5">
        <v>216.224330021078</v>
      </c>
      <c r="Q46" s="119">
        <f t="shared" ref="Q46" si="19">P46*1.107</f>
        <v>239.36033333333336</v>
      </c>
      <c r="R46" s="5">
        <v>216.224330021078</v>
      </c>
      <c r="S46" s="119">
        <f t="shared" ref="S46" si="20">R46*1.107</f>
        <v>239.36033333333336</v>
      </c>
      <c r="T46" s="120"/>
      <c r="U46" s="4" t="str">
        <f t="shared" si="9"/>
        <v>Luzerne/Klee(-gras): Schaden 2. bis 4. Schnitt</v>
      </c>
      <c r="V46" s="124">
        <f>3*82.5</f>
        <v>247.5</v>
      </c>
      <c r="W46" s="121">
        <f t="shared" si="10"/>
        <v>294.52499999999998</v>
      </c>
    </row>
  </sheetData>
  <sheetProtection password="CDD7" sheet="1" objects="1" scenarios="1" selectLockedCells="1" selectUnlockedCells="1"/>
  <mergeCells count="13">
    <mergeCell ref="K4:K6"/>
    <mergeCell ref="A4:A6"/>
    <mergeCell ref="B4:C4"/>
    <mergeCell ref="D4:E4"/>
    <mergeCell ref="F4:G4"/>
    <mergeCell ref="H4:I4"/>
    <mergeCell ref="W4:W6"/>
    <mergeCell ref="L4:M4"/>
    <mergeCell ref="N4:O4"/>
    <mergeCell ref="P4:Q4"/>
    <mergeCell ref="R4:S4"/>
    <mergeCell ref="U4:U6"/>
    <mergeCell ref="V4:V6"/>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H4" sqref="H4"/>
    </sheetView>
  </sheetViews>
  <sheetFormatPr baseColWidth="10" defaultRowHeight="15" x14ac:dyDescent="0.25"/>
  <cols>
    <col min="1" max="1" width="6.7109375" customWidth="1"/>
    <col min="2" max="2" width="3.85546875" customWidth="1"/>
    <col min="3" max="3" width="11.42578125" customWidth="1"/>
    <col min="4" max="4" width="9.42578125" customWidth="1"/>
  </cols>
  <sheetData>
    <row r="1" spans="1:8" x14ac:dyDescent="0.25">
      <c r="A1" s="6"/>
      <c r="B1" s="6"/>
      <c r="C1" s="6"/>
      <c r="D1" s="6"/>
    </row>
    <row r="2" spans="1:8" x14ac:dyDescent="0.25">
      <c r="A2" s="6"/>
      <c r="B2" s="6" t="s">
        <v>37</v>
      </c>
      <c r="C2" s="6"/>
      <c r="D2" s="6" t="s">
        <v>38</v>
      </c>
      <c r="F2" t="s">
        <v>71</v>
      </c>
      <c r="H2" s="6" t="s">
        <v>71</v>
      </c>
    </row>
    <row r="3" spans="1:8" x14ac:dyDescent="0.25">
      <c r="A3" s="6"/>
      <c r="B3" s="6" t="s">
        <v>39</v>
      </c>
      <c r="C3" s="6"/>
      <c r="D3" s="6" t="s">
        <v>40</v>
      </c>
      <c r="F3" s="6" t="s">
        <v>69</v>
      </c>
      <c r="H3" s="6" t="s">
        <v>70</v>
      </c>
    </row>
    <row r="4" spans="1:8" x14ac:dyDescent="0.25">
      <c r="A4" s="6"/>
      <c r="B4" s="6" t="s">
        <v>41</v>
      </c>
      <c r="C4" s="6"/>
      <c r="D4" s="6"/>
      <c r="F4" s="6" t="s">
        <v>70</v>
      </c>
      <c r="H4" s="6"/>
    </row>
    <row r="5" spans="1:8" x14ac:dyDescent="0.25">
      <c r="A5" s="6"/>
      <c r="B5" s="6" t="s">
        <v>42</v>
      </c>
      <c r="C5" s="6"/>
      <c r="D5" s="6"/>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Eingabemaske</vt:lpstr>
      <vt:lpstr>Referenzwerte</vt:lpstr>
      <vt:lpstr>Entwicklertools</vt:lpstr>
      <vt:lpstr>Eingabemaske!Druckbereich</vt:lpstr>
    </vt:vector>
  </TitlesOfParts>
  <Company>LWK-NRW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Böcker, Thomas</dc:creator>
  <cp:lastModifiedBy>Deutsch, Christian</cp:lastModifiedBy>
  <cp:lastPrinted>2021-09-30T14:30:50Z</cp:lastPrinted>
  <dcterms:created xsi:type="dcterms:W3CDTF">2021-09-23T08:05:16Z</dcterms:created>
  <dcterms:modified xsi:type="dcterms:W3CDTF">2021-11-23T07:13:58Z</dcterms:modified>
</cp:coreProperties>
</file>